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_Prace\Velicka\Vladislav\VLADISLAV - NACENĚNÍ\"/>
    </mc:Choice>
  </mc:AlternateContent>
  <xr:revisionPtr revIDLastSave="0" documentId="8_{8FB9DAFA-A6AA-4947-A7DD-4A50089DC14E}" xr6:coauthVersionLast="47" xr6:coauthVersionMax="47" xr10:uidLastSave="{00000000-0000-0000-0000-000000000000}"/>
  <bookViews>
    <workbookView xWindow="38280" yWindow="-11835" windowWidth="38640" windowHeight="21120" activeTab="1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SO01 D.1. Pol" sheetId="12" r:id="rId4"/>
    <sheet name="SO02 D.2.A Pol" sheetId="13" r:id="rId5"/>
    <sheet name="SO02 D.2.B Pol" sheetId="14" r:id="rId6"/>
    <sheet name="SO03 D.3. Pol" sheetId="15" r:id="rId7"/>
    <sheet name="SO04 D.4. Pol" sheetId="16" r:id="rId8"/>
    <sheet name="SO05 D.5. Pol" sheetId="17" r:id="rId9"/>
    <sheet name="SO06 D.6.2.2 Pol" sheetId="18" r:id="rId10"/>
    <sheet name="SO06 D.6.2.3 Pol" sheetId="19" r:id="rId11"/>
    <sheet name="SO06 D.6.2.4 Pol" sheetId="20" r:id="rId12"/>
    <sheet name="SO07 D.7. Pol" sheetId="21" r:id="rId13"/>
    <sheet name="VRN VRN Naklady" sheetId="22" r:id="rId14"/>
  </sheets>
  <externalReferences>
    <externalReference r:id="rId15"/>
  </externalReferences>
  <definedNames>
    <definedName name="CelkemDPHVypocet" localSheetId="1">Stavba!$H$59</definedName>
    <definedName name="CenaCelkem">Stavba!$G$29</definedName>
    <definedName name="CenaCelkemBezDPH">Stavba!$G$28</definedName>
    <definedName name="CenaCelkemVypocet" localSheetId="1">Stavba!$I$59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_xlnm.Print_Area" localSheetId="3">'SO01 D.1. Pol'!$A$1:$Y$41</definedName>
    <definedName name="_xlnm.Print_Area" localSheetId="4">'SO02 D.2.A Pol'!$A$1:$Y$71</definedName>
    <definedName name="_xlnm.Print_Area" localSheetId="5">'SO02 D.2.B Pol'!$A$1:$Y$43</definedName>
    <definedName name="_xlnm.Print_Area" localSheetId="6">'SO03 D.3. Pol'!$A$1:$Y$50</definedName>
    <definedName name="_xlnm.Print_Area" localSheetId="7">'SO04 D.4. Pol'!$A$1:$Y$75</definedName>
    <definedName name="_xlnm.Print_Area" localSheetId="8">'SO05 D.5. Pol'!$A$1:$Y$22</definedName>
    <definedName name="_xlnm.Print_Area" localSheetId="9">'SO06 D.6.2.2 Pol'!$A$1:$Y$43</definedName>
    <definedName name="_xlnm.Print_Area" localSheetId="10">'SO06 D.6.2.3 Pol'!$A$1:$Y$41</definedName>
    <definedName name="_xlnm.Print_Area" localSheetId="11">'SO06 D.6.2.4 Pol'!$A$1:$Y$36</definedName>
    <definedName name="_xlnm.Print_Area" localSheetId="12">'SO07 D.7. Pol'!$A$1:$Y$229</definedName>
    <definedName name="_xlnm.Print_Area" localSheetId="1">Stavba!$A$1:$J$110</definedName>
    <definedName name="_xlnm.Print_Area" localSheetId="13">'VRN VRN Naklady'!$A$1:$Y$40</definedName>
    <definedName name="_xlnm.Print_Titles" localSheetId="3">'SO01 D.1. Pol'!$1:$7</definedName>
    <definedName name="_xlnm.Print_Titles" localSheetId="4">'SO02 D.2.A Pol'!$1:$7</definedName>
    <definedName name="_xlnm.Print_Titles" localSheetId="5">'SO02 D.2.B Pol'!$1:$7</definedName>
    <definedName name="_xlnm.Print_Titles" localSheetId="6">'SO03 D.3. Pol'!$1:$7</definedName>
    <definedName name="_xlnm.Print_Titles" localSheetId="7">'SO04 D.4. Pol'!$1:$7</definedName>
    <definedName name="_xlnm.Print_Titles" localSheetId="8">'SO05 D.5. Pol'!$1:$7</definedName>
    <definedName name="_xlnm.Print_Titles" localSheetId="9">'SO06 D.6.2.2 Pol'!$1:$7</definedName>
    <definedName name="_xlnm.Print_Titles" localSheetId="10">'SO06 D.6.2.3 Pol'!$1:$7</definedName>
    <definedName name="_xlnm.Print_Titles" localSheetId="11">'SO06 D.6.2.4 Pol'!$1:$7</definedName>
    <definedName name="_xlnm.Print_Titles" localSheetId="12">'SO07 D.7. Pol'!$1:$7</definedName>
    <definedName name="_xlnm.Print_Titles" localSheetId="13">'VRN VRN Naklady'!$1:$7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Stavba!$F$59</definedName>
    <definedName name="ZakladDPHZakl">Stavba!$G$25</definedName>
    <definedName name="ZakladDPHZaklVypocet" localSheetId="1">Stavba!$G$59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9" i="1" l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G58" i="1"/>
  <c r="F58" i="1"/>
  <c r="G57" i="1"/>
  <c r="F57" i="1"/>
  <c r="G56" i="1"/>
  <c r="F56" i="1"/>
  <c r="G55" i="1"/>
  <c r="F55" i="1"/>
  <c r="G54" i="1"/>
  <c r="F54" i="1"/>
  <c r="G53" i="1"/>
  <c r="F53" i="1"/>
  <c r="G52" i="1"/>
  <c r="F52" i="1"/>
  <c r="G51" i="1"/>
  <c r="F51" i="1"/>
  <c r="G50" i="1"/>
  <c r="F50" i="1"/>
  <c r="G49" i="1"/>
  <c r="F49" i="1"/>
  <c r="G48" i="1"/>
  <c r="F48" i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30" i="22"/>
  <c r="BA28" i="22"/>
  <c r="BA26" i="22"/>
  <c r="BA24" i="22"/>
  <c r="BA22" i="22"/>
  <c r="BA19" i="22"/>
  <c r="BA17" i="22"/>
  <c r="BA15" i="22"/>
  <c r="BA13" i="22"/>
  <c r="BA11" i="22"/>
  <c r="V8" i="22"/>
  <c r="G9" i="22"/>
  <c r="I9" i="22"/>
  <c r="K9" i="22"/>
  <c r="M9" i="22"/>
  <c r="O9" i="22"/>
  <c r="Q9" i="22"/>
  <c r="V9" i="22"/>
  <c r="G12" i="22"/>
  <c r="I12" i="22"/>
  <c r="I8" i="22" s="1"/>
  <c r="K12" i="22"/>
  <c r="K8" i="22" s="1"/>
  <c r="M12" i="22"/>
  <c r="O12" i="22"/>
  <c r="Q12" i="22"/>
  <c r="Q8" i="22" s="1"/>
  <c r="V12" i="22"/>
  <c r="G14" i="22"/>
  <c r="M14" i="22" s="1"/>
  <c r="M8" i="22" s="1"/>
  <c r="I14" i="22"/>
  <c r="K14" i="22"/>
  <c r="O14" i="22"/>
  <c r="Q14" i="22"/>
  <c r="V14" i="22"/>
  <c r="G16" i="22"/>
  <c r="I16" i="22"/>
  <c r="K16" i="22"/>
  <c r="M16" i="22"/>
  <c r="O16" i="22"/>
  <c r="O8" i="22" s="1"/>
  <c r="Q16" i="22"/>
  <c r="V16" i="22"/>
  <c r="G18" i="22"/>
  <c r="I18" i="22"/>
  <c r="K18" i="22"/>
  <c r="M18" i="22"/>
  <c r="O18" i="22"/>
  <c r="Q18" i="22"/>
  <c r="V18" i="22"/>
  <c r="V20" i="22"/>
  <c r="G21" i="22"/>
  <c r="I21" i="22"/>
  <c r="I20" i="22" s="1"/>
  <c r="K21" i="22"/>
  <c r="K20" i="22" s="1"/>
  <c r="M21" i="22"/>
  <c r="O21" i="22"/>
  <c r="O20" i="22" s="1"/>
  <c r="Q21" i="22"/>
  <c r="Q20" i="22" s="1"/>
  <c r="V21" i="22"/>
  <c r="G23" i="22"/>
  <c r="I23" i="22"/>
  <c r="K23" i="22"/>
  <c r="M23" i="22"/>
  <c r="O23" i="22"/>
  <c r="Q23" i="22"/>
  <c r="V23" i="22"/>
  <c r="G25" i="22"/>
  <c r="M25" i="22" s="1"/>
  <c r="I25" i="22"/>
  <c r="K25" i="22"/>
  <c r="O25" i="22"/>
  <c r="Q25" i="22"/>
  <c r="V25" i="22"/>
  <c r="G27" i="22"/>
  <c r="M27" i="22" s="1"/>
  <c r="I27" i="22"/>
  <c r="K27" i="22"/>
  <c r="O27" i="22"/>
  <c r="Q27" i="22"/>
  <c r="V27" i="22"/>
  <c r="AE30" i="22"/>
  <c r="G219" i="21"/>
  <c r="BA147" i="21"/>
  <c r="BA85" i="21"/>
  <c r="G9" i="21"/>
  <c r="G8" i="21" s="1"/>
  <c r="I9" i="21"/>
  <c r="I8" i="21" s="1"/>
  <c r="K9" i="21"/>
  <c r="K8" i="21" s="1"/>
  <c r="O9" i="21"/>
  <c r="O8" i="21" s="1"/>
  <c r="Q9" i="21"/>
  <c r="Q8" i="21" s="1"/>
  <c r="V9" i="21"/>
  <c r="V8" i="21" s="1"/>
  <c r="G23" i="21"/>
  <c r="M23" i="21" s="1"/>
  <c r="I23" i="21"/>
  <c r="K23" i="21"/>
  <c r="O23" i="21"/>
  <c r="Q23" i="21"/>
  <c r="V23" i="21"/>
  <c r="G24" i="21"/>
  <c r="I24" i="21"/>
  <c r="K24" i="21"/>
  <c r="M24" i="21"/>
  <c r="O24" i="21"/>
  <c r="Q24" i="21"/>
  <c r="V24" i="21"/>
  <c r="G26" i="21"/>
  <c r="M26" i="21" s="1"/>
  <c r="I26" i="21"/>
  <c r="K26" i="21"/>
  <c r="O26" i="21"/>
  <c r="Q26" i="21"/>
  <c r="V26" i="21"/>
  <c r="G27" i="21"/>
  <c r="I27" i="21"/>
  <c r="K27" i="21"/>
  <c r="M27" i="21"/>
  <c r="O27" i="21"/>
  <c r="Q27" i="21"/>
  <c r="V27" i="21"/>
  <c r="G28" i="21"/>
  <c r="I28" i="21"/>
  <c r="K28" i="21"/>
  <c r="M28" i="21"/>
  <c r="O28" i="21"/>
  <c r="Q28" i="21"/>
  <c r="V28" i="21"/>
  <c r="G33" i="21"/>
  <c r="I33" i="21"/>
  <c r="K33" i="21"/>
  <c r="M33" i="21"/>
  <c r="O33" i="21"/>
  <c r="Q33" i="21"/>
  <c r="V33" i="21"/>
  <c r="G34" i="21"/>
  <c r="M34" i="21" s="1"/>
  <c r="I34" i="21"/>
  <c r="K34" i="21"/>
  <c r="O34" i="21"/>
  <c r="Q34" i="21"/>
  <c r="V34" i="21"/>
  <c r="G35" i="21"/>
  <c r="I35" i="21"/>
  <c r="K35" i="21"/>
  <c r="M35" i="21"/>
  <c r="O35" i="21"/>
  <c r="Q35" i="21"/>
  <c r="V35" i="21"/>
  <c r="G36" i="21"/>
  <c r="I36" i="21"/>
  <c r="K36" i="21"/>
  <c r="M36" i="21"/>
  <c r="O36" i="21"/>
  <c r="Q36" i="21"/>
  <c r="V36" i="21"/>
  <c r="G37" i="21"/>
  <c r="M37" i="21" s="1"/>
  <c r="I37" i="21"/>
  <c r="K37" i="21"/>
  <c r="O37" i="21"/>
  <c r="Q37" i="21"/>
  <c r="V37" i="21"/>
  <c r="G38" i="21"/>
  <c r="I38" i="21"/>
  <c r="K38" i="21"/>
  <c r="M38" i="21"/>
  <c r="O38" i="21"/>
  <c r="Q38" i="21"/>
  <c r="V38" i="21"/>
  <c r="G39" i="21"/>
  <c r="M39" i="21" s="1"/>
  <c r="I39" i="21"/>
  <c r="K39" i="21"/>
  <c r="O39" i="21"/>
  <c r="Q39" i="21"/>
  <c r="V39" i="21"/>
  <c r="G40" i="21"/>
  <c r="I40" i="21"/>
  <c r="K40" i="21"/>
  <c r="M40" i="21"/>
  <c r="O40" i="21"/>
  <c r="Q40" i="21"/>
  <c r="V40" i="21"/>
  <c r="G41" i="21"/>
  <c r="AF219" i="21" s="1"/>
  <c r="I41" i="21"/>
  <c r="K41" i="21"/>
  <c r="O41" i="21"/>
  <c r="Q41" i="21"/>
  <c r="V41" i="21"/>
  <c r="G48" i="21"/>
  <c r="G47" i="21" s="1"/>
  <c r="I48" i="21"/>
  <c r="I47" i="21" s="1"/>
  <c r="K48" i="21"/>
  <c r="K47" i="21" s="1"/>
  <c r="O48" i="21"/>
  <c r="O47" i="21" s="1"/>
  <c r="Q48" i="21"/>
  <c r="Q47" i="21" s="1"/>
  <c r="V48" i="21"/>
  <c r="V47" i="21" s="1"/>
  <c r="G50" i="21"/>
  <c r="M50" i="21" s="1"/>
  <c r="I50" i="21"/>
  <c r="K50" i="21"/>
  <c r="O50" i="21"/>
  <c r="Q50" i="21"/>
  <c r="V50" i="21"/>
  <c r="G52" i="21"/>
  <c r="I52" i="21"/>
  <c r="K52" i="21"/>
  <c r="M52" i="21"/>
  <c r="O52" i="21"/>
  <c r="Q52" i="21"/>
  <c r="V52" i="21"/>
  <c r="G54" i="21"/>
  <c r="M54" i="21" s="1"/>
  <c r="I54" i="21"/>
  <c r="K54" i="21"/>
  <c r="O54" i="21"/>
  <c r="Q54" i="21"/>
  <c r="V54" i="21"/>
  <c r="G55" i="21"/>
  <c r="I55" i="21"/>
  <c r="K55" i="21"/>
  <c r="M55" i="21"/>
  <c r="O55" i="21"/>
  <c r="Q55" i="21"/>
  <c r="V55" i="21"/>
  <c r="G57" i="21"/>
  <c r="I57" i="21"/>
  <c r="K57" i="21"/>
  <c r="M57" i="21"/>
  <c r="O57" i="21"/>
  <c r="Q57" i="21"/>
  <c r="V57" i="21"/>
  <c r="G59" i="21"/>
  <c r="I59" i="21"/>
  <c r="K59" i="21"/>
  <c r="M59" i="21"/>
  <c r="O59" i="21"/>
  <c r="Q59" i="21"/>
  <c r="V59" i="21"/>
  <c r="G61" i="21"/>
  <c r="M61" i="21" s="1"/>
  <c r="I61" i="21"/>
  <c r="K61" i="21"/>
  <c r="O61" i="21"/>
  <c r="Q61" i="21"/>
  <c r="V61" i="21"/>
  <c r="G63" i="21"/>
  <c r="M63" i="21" s="1"/>
  <c r="I63" i="21"/>
  <c r="K63" i="21"/>
  <c r="O63" i="21"/>
  <c r="Q63" i="21"/>
  <c r="V63" i="21"/>
  <c r="G64" i="21"/>
  <c r="I64" i="21"/>
  <c r="K64" i="21"/>
  <c r="M64" i="21"/>
  <c r="O64" i="21"/>
  <c r="Q64" i="21"/>
  <c r="V64" i="21"/>
  <c r="G65" i="21"/>
  <c r="M65" i="21" s="1"/>
  <c r="I65" i="21"/>
  <c r="K65" i="21"/>
  <c r="O65" i="21"/>
  <c r="Q65" i="21"/>
  <c r="V65" i="21"/>
  <c r="G66" i="21"/>
  <c r="I66" i="21"/>
  <c r="K66" i="21"/>
  <c r="M66" i="21"/>
  <c r="O66" i="21"/>
  <c r="Q66" i="21"/>
  <c r="V66" i="21"/>
  <c r="G67" i="21"/>
  <c r="M67" i="21" s="1"/>
  <c r="I67" i="21"/>
  <c r="K67" i="21"/>
  <c r="O67" i="21"/>
  <c r="Q67" i="21"/>
  <c r="V67" i="21"/>
  <c r="G68" i="21"/>
  <c r="I68" i="21"/>
  <c r="K68" i="21"/>
  <c r="M68" i="21"/>
  <c r="O68" i="21"/>
  <c r="Q68" i="21"/>
  <c r="V68" i="21"/>
  <c r="G70" i="21"/>
  <c r="M70" i="21" s="1"/>
  <c r="I70" i="21"/>
  <c r="K70" i="21"/>
  <c r="O70" i="21"/>
  <c r="Q70" i="21"/>
  <c r="V70" i="21"/>
  <c r="G72" i="21"/>
  <c r="M72" i="21" s="1"/>
  <c r="I72" i="21"/>
  <c r="K72" i="21"/>
  <c r="O72" i="21"/>
  <c r="Q72" i="21"/>
  <c r="V72" i="21"/>
  <c r="G74" i="21"/>
  <c r="M74" i="21" s="1"/>
  <c r="I74" i="21"/>
  <c r="K74" i="21"/>
  <c r="O74" i="21"/>
  <c r="Q74" i="21"/>
  <c r="V74" i="21"/>
  <c r="G76" i="21"/>
  <c r="M76" i="21" s="1"/>
  <c r="I76" i="21"/>
  <c r="K76" i="21"/>
  <c r="O76" i="21"/>
  <c r="Q76" i="21"/>
  <c r="V76" i="21"/>
  <c r="G78" i="21"/>
  <c r="I78" i="21"/>
  <c r="K78" i="21"/>
  <c r="M78" i="21"/>
  <c r="O78" i="21"/>
  <c r="Q78" i="21"/>
  <c r="V78" i="21"/>
  <c r="G80" i="21"/>
  <c r="M80" i="21" s="1"/>
  <c r="I80" i="21"/>
  <c r="K80" i="21"/>
  <c r="O80" i="21"/>
  <c r="Q80" i="21"/>
  <c r="V80" i="21"/>
  <c r="G82" i="21"/>
  <c r="I82" i="21"/>
  <c r="K82" i="21"/>
  <c r="M82" i="21"/>
  <c r="O82" i="21"/>
  <c r="Q82" i="21"/>
  <c r="V82" i="21"/>
  <c r="G83" i="21"/>
  <c r="I83" i="21"/>
  <c r="K83" i="21"/>
  <c r="M83" i="21"/>
  <c r="O83" i="21"/>
  <c r="Q83" i="21"/>
  <c r="V83" i="21"/>
  <c r="G84" i="21"/>
  <c r="I84" i="21"/>
  <c r="K84" i="21"/>
  <c r="M84" i="21"/>
  <c r="O84" i="21"/>
  <c r="Q84" i="21"/>
  <c r="V84" i="21"/>
  <c r="G86" i="21"/>
  <c r="I86" i="21"/>
  <c r="G87" i="21"/>
  <c r="M87" i="21" s="1"/>
  <c r="I87" i="21"/>
  <c r="K87" i="21"/>
  <c r="O87" i="21"/>
  <c r="Q87" i="21"/>
  <c r="V87" i="21"/>
  <c r="V86" i="21" s="1"/>
  <c r="G90" i="21"/>
  <c r="I90" i="21"/>
  <c r="K90" i="21"/>
  <c r="K86" i="21" s="1"/>
  <c r="M90" i="21"/>
  <c r="O90" i="21"/>
  <c r="O86" i="21" s="1"/>
  <c r="Q90" i="21"/>
  <c r="V90" i="21"/>
  <c r="G92" i="21"/>
  <c r="M92" i="21" s="1"/>
  <c r="I92" i="21"/>
  <c r="K92" i="21"/>
  <c r="O92" i="21"/>
  <c r="Q92" i="21"/>
  <c r="V92" i="21"/>
  <c r="G94" i="21"/>
  <c r="I94" i="21"/>
  <c r="K94" i="21"/>
  <c r="M94" i="21"/>
  <c r="O94" i="21"/>
  <c r="Q94" i="21"/>
  <c r="Q86" i="21" s="1"/>
  <c r="V94" i="21"/>
  <c r="G96" i="21"/>
  <c r="M96" i="21" s="1"/>
  <c r="I96" i="21"/>
  <c r="K96" i="21"/>
  <c r="O96" i="21"/>
  <c r="Q96" i="21"/>
  <c r="V96" i="21"/>
  <c r="G98" i="21"/>
  <c r="I98" i="21"/>
  <c r="K98" i="21"/>
  <c r="M98" i="21"/>
  <c r="O98" i="21"/>
  <c r="Q98" i="21"/>
  <c r="V98" i="21"/>
  <c r="G101" i="21"/>
  <c r="M101" i="21" s="1"/>
  <c r="I101" i="21"/>
  <c r="K101" i="21"/>
  <c r="O101" i="21"/>
  <c r="Q101" i="21"/>
  <c r="V101" i="21"/>
  <c r="G103" i="21"/>
  <c r="M103" i="21" s="1"/>
  <c r="I103" i="21"/>
  <c r="K103" i="21"/>
  <c r="O103" i="21"/>
  <c r="Q103" i="21"/>
  <c r="V103" i="21"/>
  <c r="G105" i="21"/>
  <c r="M105" i="21" s="1"/>
  <c r="I105" i="21"/>
  <c r="K105" i="21"/>
  <c r="O105" i="21"/>
  <c r="Q105" i="21"/>
  <c r="V105" i="21"/>
  <c r="G107" i="21"/>
  <c r="M107" i="21" s="1"/>
  <c r="I107" i="21"/>
  <c r="K107" i="21"/>
  <c r="O107" i="21"/>
  <c r="Q107" i="21"/>
  <c r="V107" i="21"/>
  <c r="G108" i="21"/>
  <c r="I108" i="21"/>
  <c r="K108" i="21"/>
  <c r="M108" i="21"/>
  <c r="O108" i="21"/>
  <c r="Q108" i="21"/>
  <c r="V108" i="21"/>
  <c r="G110" i="21"/>
  <c r="M110" i="21" s="1"/>
  <c r="I110" i="21"/>
  <c r="K110" i="21"/>
  <c r="O110" i="21"/>
  <c r="Q110" i="21"/>
  <c r="V110" i="21"/>
  <c r="G112" i="21"/>
  <c r="I112" i="21"/>
  <c r="K112" i="21"/>
  <c r="M112" i="21"/>
  <c r="O112" i="21"/>
  <c r="Q112" i="21"/>
  <c r="V112" i="21"/>
  <c r="G114" i="21"/>
  <c r="I114" i="21"/>
  <c r="K114" i="21"/>
  <c r="M114" i="21"/>
  <c r="O114" i="21"/>
  <c r="Q114" i="21"/>
  <c r="V114" i="21"/>
  <c r="G116" i="21"/>
  <c r="I116" i="21"/>
  <c r="K116" i="21"/>
  <c r="M116" i="21"/>
  <c r="O116" i="21"/>
  <c r="Q116" i="21"/>
  <c r="V116" i="21"/>
  <c r="G118" i="21"/>
  <c r="M118" i="21" s="1"/>
  <c r="I118" i="21"/>
  <c r="K118" i="21"/>
  <c r="O118" i="21"/>
  <c r="Q118" i="21"/>
  <c r="V118" i="21"/>
  <c r="G120" i="21"/>
  <c r="M120" i="21" s="1"/>
  <c r="I120" i="21"/>
  <c r="K120" i="21"/>
  <c r="O120" i="21"/>
  <c r="Q120" i="21"/>
  <c r="V120" i="21"/>
  <c r="G122" i="21"/>
  <c r="I122" i="21"/>
  <c r="K122" i="21"/>
  <c r="M122" i="21"/>
  <c r="O122" i="21"/>
  <c r="Q122" i="21"/>
  <c r="V122" i="21"/>
  <c r="G124" i="21"/>
  <c r="M124" i="21" s="1"/>
  <c r="I124" i="21"/>
  <c r="K124" i="21"/>
  <c r="O124" i="21"/>
  <c r="Q124" i="21"/>
  <c r="V124" i="21"/>
  <c r="G126" i="21"/>
  <c r="I126" i="21"/>
  <c r="K126" i="21"/>
  <c r="M126" i="21"/>
  <c r="O126" i="21"/>
  <c r="Q126" i="21"/>
  <c r="V126" i="21"/>
  <c r="G128" i="21"/>
  <c r="M128" i="21" s="1"/>
  <c r="I128" i="21"/>
  <c r="K128" i="21"/>
  <c r="O128" i="21"/>
  <c r="Q128" i="21"/>
  <c r="V128" i="21"/>
  <c r="G130" i="21"/>
  <c r="I130" i="21"/>
  <c r="K130" i="21"/>
  <c r="M130" i="21"/>
  <c r="O130" i="21"/>
  <c r="Q130" i="21"/>
  <c r="V130" i="21"/>
  <c r="G132" i="21"/>
  <c r="M132" i="21" s="1"/>
  <c r="I132" i="21"/>
  <c r="K132" i="21"/>
  <c r="O132" i="21"/>
  <c r="Q132" i="21"/>
  <c r="V132" i="21"/>
  <c r="G134" i="21"/>
  <c r="M134" i="21" s="1"/>
  <c r="I134" i="21"/>
  <c r="K134" i="21"/>
  <c r="O134" i="21"/>
  <c r="Q134" i="21"/>
  <c r="V134" i="21"/>
  <c r="G136" i="21"/>
  <c r="M136" i="21" s="1"/>
  <c r="I136" i="21"/>
  <c r="K136" i="21"/>
  <c r="O136" i="21"/>
  <c r="Q136" i="21"/>
  <c r="V136" i="21"/>
  <c r="G138" i="21"/>
  <c r="M138" i="21" s="1"/>
  <c r="I138" i="21"/>
  <c r="K138" i="21"/>
  <c r="O138" i="21"/>
  <c r="Q138" i="21"/>
  <c r="V138" i="21"/>
  <c r="G140" i="21"/>
  <c r="I140" i="21"/>
  <c r="K140" i="21"/>
  <c r="M140" i="21"/>
  <c r="O140" i="21"/>
  <c r="Q140" i="21"/>
  <c r="V140" i="21"/>
  <c r="G142" i="21"/>
  <c r="M142" i="21" s="1"/>
  <c r="I142" i="21"/>
  <c r="K142" i="21"/>
  <c r="O142" i="21"/>
  <c r="Q142" i="21"/>
  <c r="V142" i="21"/>
  <c r="G144" i="21"/>
  <c r="I144" i="21"/>
  <c r="K144" i="21"/>
  <c r="M144" i="21"/>
  <c r="O144" i="21"/>
  <c r="Q144" i="21"/>
  <c r="V144" i="21"/>
  <c r="G145" i="21"/>
  <c r="I145" i="21"/>
  <c r="K145" i="21"/>
  <c r="M145" i="21"/>
  <c r="O145" i="21"/>
  <c r="Q145" i="21"/>
  <c r="V145" i="21"/>
  <c r="G146" i="21"/>
  <c r="I146" i="21"/>
  <c r="K146" i="21"/>
  <c r="M146" i="21"/>
  <c r="O146" i="21"/>
  <c r="Q146" i="21"/>
  <c r="V146" i="21"/>
  <c r="I148" i="21"/>
  <c r="G149" i="21"/>
  <c r="M149" i="21" s="1"/>
  <c r="I149" i="21"/>
  <c r="K149" i="21"/>
  <c r="O149" i="21"/>
  <c r="Q149" i="21"/>
  <c r="V149" i="21"/>
  <c r="V148" i="21" s="1"/>
  <c r="G151" i="21"/>
  <c r="I151" i="21"/>
  <c r="K151" i="21"/>
  <c r="K148" i="21" s="1"/>
  <c r="M151" i="21"/>
  <c r="O151" i="21"/>
  <c r="O148" i="21" s="1"/>
  <c r="Q151" i="21"/>
  <c r="V151" i="21"/>
  <c r="G153" i="21"/>
  <c r="M153" i="21" s="1"/>
  <c r="I153" i="21"/>
  <c r="K153" i="21"/>
  <c r="O153" i="21"/>
  <c r="Q153" i="21"/>
  <c r="V153" i="21"/>
  <c r="G155" i="21"/>
  <c r="I155" i="21"/>
  <c r="K155" i="21"/>
  <c r="M155" i="21"/>
  <c r="O155" i="21"/>
  <c r="Q155" i="21"/>
  <c r="Q148" i="21" s="1"/>
  <c r="V155" i="21"/>
  <c r="G156" i="21"/>
  <c r="M156" i="21" s="1"/>
  <c r="I156" i="21"/>
  <c r="K156" i="21"/>
  <c r="O156" i="21"/>
  <c r="Q156" i="21"/>
  <c r="V156" i="21"/>
  <c r="G157" i="21"/>
  <c r="I157" i="21"/>
  <c r="K157" i="21"/>
  <c r="M157" i="21"/>
  <c r="O157" i="21"/>
  <c r="Q157" i="21"/>
  <c r="V157" i="21"/>
  <c r="G159" i="21"/>
  <c r="G148" i="21" s="1"/>
  <c r="I159" i="21"/>
  <c r="K159" i="21"/>
  <c r="O159" i="21"/>
  <c r="Q159" i="21"/>
  <c r="V159" i="21"/>
  <c r="G160" i="21"/>
  <c r="M160" i="21" s="1"/>
  <c r="I160" i="21"/>
  <c r="K160" i="21"/>
  <c r="O160" i="21"/>
  <c r="Q160" i="21"/>
  <c r="V160" i="21"/>
  <c r="G162" i="21"/>
  <c r="M162" i="21" s="1"/>
  <c r="I162" i="21"/>
  <c r="K162" i="21"/>
  <c r="O162" i="21"/>
  <c r="Q162" i="21"/>
  <c r="V162" i="21"/>
  <c r="G164" i="21"/>
  <c r="M164" i="21" s="1"/>
  <c r="I164" i="21"/>
  <c r="K164" i="21"/>
  <c r="O164" i="21"/>
  <c r="Q164" i="21"/>
  <c r="V164" i="21"/>
  <c r="G165" i="21"/>
  <c r="I165" i="21"/>
  <c r="K165" i="21"/>
  <c r="M165" i="21"/>
  <c r="O165" i="21"/>
  <c r="Q165" i="21"/>
  <c r="V165" i="21"/>
  <c r="G167" i="21"/>
  <c r="M167" i="21" s="1"/>
  <c r="I167" i="21"/>
  <c r="K167" i="21"/>
  <c r="O167" i="21"/>
  <c r="Q167" i="21"/>
  <c r="V167" i="21"/>
  <c r="G168" i="21"/>
  <c r="I168" i="21"/>
  <c r="K168" i="21"/>
  <c r="M168" i="21"/>
  <c r="O168" i="21"/>
  <c r="Q168" i="21"/>
  <c r="V168" i="21"/>
  <c r="G171" i="21"/>
  <c r="I171" i="21"/>
  <c r="K171" i="21"/>
  <c r="M171" i="21"/>
  <c r="O171" i="21"/>
  <c r="O170" i="21" s="1"/>
  <c r="Q171" i="21"/>
  <c r="Q170" i="21" s="1"/>
  <c r="V171" i="21"/>
  <c r="V170" i="21" s="1"/>
  <c r="G175" i="21"/>
  <c r="G170" i="21" s="1"/>
  <c r="I175" i="21"/>
  <c r="I170" i="21" s="1"/>
  <c r="K175" i="21"/>
  <c r="K170" i="21" s="1"/>
  <c r="O175" i="21"/>
  <c r="Q175" i="21"/>
  <c r="V175" i="21"/>
  <c r="G176" i="21"/>
  <c r="M176" i="21" s="1"/>
  <c r="I176" i="21"/>
  <c r="K176" i="21"/>
  <c r="O176" i="21"/>
  <c r="Q176" i="21"/>
  <c r="V176" i="21"/>
  <c r="G179" i="21"/>
  <c r="I179" i="21"/>
  <c r="K179" i="21"/>
  <c r="M179" i="21"/>
  <c r="O179" i="21"/>
  <c r="Q179" i="21"/>
  <c r="V179" i="21"/>
  <c r="G181" i="21"/>
  <c r="M181" i="21" s="1"/>
  <c r="I181" i="21"/>
  <c r="K181" i="21"/>
  <c r="O181" i="21"/>
  <c r="Q181" i="21"/>
  <c r="V181" i="21"/>
  <c r="G183" i="21"/>
  <c r="I183" i="21"/>
  <c r="K183" i="21"/>
  <c r="M183" i="21"/>
  <c r="O183" i="21"/>
  <c r="Q183" i="21"/>
  <c r="V183" i="21"/>
  <c r="G186" i="21"/>
  <c r="M186" i="21" s="1"/>
  <c r="I186" i="21"/>
  <c r="K186" i="21"/>
  <c r="O186" i="21"/>
  <c r="Q186" i="21"/>
  <c r="V186" i="21"/>
  <c r="G188" i="21"/>
  <c r="I188" i="21"/>
  <c r="K188" i="21"/>
  <c r="M188" i="21"/>
  <c r="O188" i="21"/>
  <c r="Q188" i="21"/>
  <c r="V188" i="21"/>
  <c r="G190" i="21"/>
  <c r="M190" i="21" s="1"/>
  <c r="I190" i="21"/>
  <c r="K190" i="21"/>
  <c r="O190" i="21"/>
  <c r="Q190" i="21"/>
  <c r="V190" i="21"/>
  <c r="G192" i="21"/>
  <c r="M192" i="21" s="1"/>
  <c r="I192" i="21"/>
  <c r="K192" i="21"/>
  <c r="O192" i="21"/>
  <c r="Q192" i="21"/>
  <c r="V192" i="21"/>
  <c r="G194" i="21"/>
  <c r="M194" i="21" s="1"/>
  <c r="I194" i="21"/>
  <c r="K194" i="21"/>
  <c r="O194" i="21"/>
  <c r="Q194" i="21"/>
  <c r="V194" i="21"/>
  <c r="G196" i="21"/>
  <c r="M196" i="21" s="1"/>
  <c r="I196" i="21"/>
  <c r="K196" i="21"/>
  <c r="O196" i="21"/>
  <c r="Q196" i="21"/>
  <c r="V196" i="21"/>
  <c r="G198" i="21"/>
  <c r="I198" i="21"/>
  <c r="K198" i="21"/>
  <c r="M198" i="21"/>
  <c r="O198" i="21"/>
  <c r="Q198" i="21"/>
  <c r="V198" i="21"/>
  <c r="G199" i="21"/>
  <c r="M199" i="21" s="1"/>
  <c r="I199" i="21"/>
  <c r="K199" i="21"/>
  <c r="O199" i="21"/>
  <c r="Q199" i="21"/>
  <c r="V199" i="21"/>
  <c r="G202" i="21"/>
  <c r="I202" i="21"/>
  <c r="K202" i="21"/>
  <c r="M202" i="21"/>
  <c r="O202" i="21"/>
  <c r="Q202" i="21"/>
  <c r="V202" i="21"/>
  <c r="G203" i="21"/>
  <c r="I203" i="21"/>
  <c r="K203" i="21"/>
  <c r="M203" i="21"/>
  <c r="O203" i="21"/>
  <c r="Q203" i="21"/>
  <c r="V203" i="21"/>
  <c r="G205" i="21"/>
  <c r="I205" i="21"/>
  <c r="K205" i="21"/>
  <c r="M205" i="21"/>
  <c r="O205" i="21"/>
  <c r="Q205" i="21"/>
  <c r="V205" i="21"/>
  <c r="G207" i="21"/>
  <c r="M207" i="21" s="1"/>
  <c r="I207" i="21"/>
  <c r="K207" i="21"/>
  <c r="O207" i="21"/>
  <c r="Q207" i="21"/>
  <c r="V207" i="21"/>
  <c r="G208" i="21"/>
  <c r="M208" i="21" s="1"/>
  <c r="I208" i="21"/>
  <c r="K208" i="21"/>
  <c r="O208" i="21"/>
  <c r="Q208" i="21"/>
  <c r="V208" i="21"/>
  <c r="G211" i="21"/>
  <c r="I211" i="21"/>
  <c r="K211" i="21"/>
  <c r="M211" i="21"/>
  <c r="O211" i="21"/>
  <c r="Q211" i="21"/>
  <c r="V211" i="21"/>
  <c r="G212" i="21"/>
  <c r="M212" i="21" s="1"/>
  <c r="I212" i="21"/>
  <c r="K212" i="21"/>
  <c r="O212" i="21"/>
  <c r="Q212" i="21"/>
  <c r="V212" i="21"/>
  <c r="G214" i="21"/>
  <c r="I214" i="21"/>
  <c r="K214" i="21"/>
  <c r="M214" i="21"/>
  <c r="O214" i="21"/>
  <c r="Q214" i="21"/>
  <c r="V214" i="21"/>
  <c r="G216" i="21"/>
  <c r="I216" i="21"/>
  <c r="K216" i="21"/>
  <c r="G217" i="21"/>
  <c r="I217" i="21"/>
  <c r="K217" i="21"/>
  <c r="M217" i="21"/>
  <c r="M216" i="21" s="1"/>
  <c r="O217" i="21"/>
  <c r="O216" i="21" s="1"/>
  <c r="Q217" i="21"/>
  <c r="Q216" i="21" s="1"/>
  <c r="V217" i="21"/>
  <c r="V216" i="21" s="1"/>
  <c r="AE219" i="21"/>
  <c r="G26" i="20"/>
  <c r="G9" i="20"/>
  <c r="G8" i="20" s="1"/>
  <c r="I9" i="20"/>
  <c r="I8" i="20" s="1"/>
  <c r="K9" i="20"/>
  <c r="K8" i="20" s="1"/>
  <c r="M9" i="20"/>
  <c r="M8" i="20" s="1"/>
  <c r="O9" i="20"/>
  <c r="O8" i="20" s="1"/>
  <c r="Q9" i="20"/>
  <c r="Q8" i="20" s="1"/>
  <c r="V9" i="20"/>
  <c r="V8" i="20" s="1"/>
  <c r="G11" i="20"/>
  <c r="I11" i="20"/>
  <c r="G12" i="20"/>
  <c r="I12" i="20"/>
  <c r="K12" i="20"/>
  <c r="K11" i="20" s="1"/>
  <c r="M12" i="20"/>
  <c r="M11" i="20" s="1"/>
  <c r="O12" i="20"/>
  <c r="O11" i="20" s="1"/>
  <c r="Q12" i="20"/>
  <c r="Q11" i="20" s="1"/>
  <c r="V12" i="20"/>
  <c r="V11" i="20" s="1"/>
  <c r="G14" i="20"/>
  <c r="I14" i="20"/>
  <c r="K14" i="20"/>
  <c r="M14" i="20"/>
  <c r="G15" i="20"/>
  <c r="I15" i="20"/>
  <c r="K15" i="20"/>
  <c r="M15" i="20"/>
  <c r="O15" i="20"/>
  <c r="O14" i="20" s="1"/>
  <c r="Q15" i="20"/>
  <c r="Q14" i="20" s="1"/>
  <c r="V15" i="20"/>
  <c r="V14" i="20" s="1"/>
  <c r="G18" i="20"/>
  <c r="I18" i="20"/>
  <c r="K18" i="20"/>
  <c r="M18" i="20"/>
  <c r="O18" i="20"/>
  <c r="Q18" i="20"/>
  <c r="V18" i="20"/>
  <c r="G19" i="20"/>
  <c r="I19" i="20"/>
  <c r="K19" i="20"/>
  <c r="M19" i="20"/>
  <c r="O19" i="20"/>
  <c r="Q19" i="20"/>
  <c r="V19" i="20"/>
  <c r="G22" i="20"/>
  <c r="I22" i="20"/>
  <c r="K22" i="20"/>
  <c r="M22" i="20"/>
  <c r="O22" i="20"/>
  <c r="Q22" i="20"/>
  <c r="V22" i="20"/>
  <c r="G23" i="20"/>
  <c r="G24" i="20"/>
  <c r="I24" i="20"/>
  <c r="I23" i="20" s="1"/>
  <c r="K24" i="20"/>
  <c r="K23" i="20" s="1"/>
  <c r="M24" i="20"/>
  <c r="M23" i="20" s="1"/>
  <c r="O24" i="20"/>
  <c r="O23" i="20" s="1"/>
  <c r="Q24" i="20"/>
  <c r="Q23" i="20" s="1"/>
  <c r="V24" i="20"/>
  <c r="V23" i="20" s="1"/>
  <c r="AE26" i="20"/>
  <c r="AF26" i="20"/>
  <c r="G31" i="19"/>
  <c r="G9" i="19"/>
  <c r="G8" i="19" s="1"/>
  <c r="I9" i="19"/>
  <c r="I8" i="19" s="1"/>
  <c r="K9" i="19"/>
  <c r="K8" i="19" s="1"/>
  <c r="M9" i="19"/>
  <c r="O9" i="19"/>
  <c r="O8" i="19" s="1"/>
  <c r="Q9" i="19"/>
  <c r="Q8" i="19" s="1"/>
  <c r="V9" i="19"/>
  <c r="V8" i="19" s="1"/>
  <c r="G12" i="19"/>
  <c r="M12" i="19" s="1"/>
  <c r="I12" i="19"/>
  <c r="K12" i="19"/>
  <c r="O12" i="19"/>
  <c r="Q12" i="19"/>
  <c r="V12" i="19"/>
  <c r="G15" i="19"/>
  <c r="I15" i="19"/>
  <c r="K15" i="19"/>
  <c r="M15" i="19"/>
  <c r="O15" i="19"/>
  <c r="Q15" i="19"/>
  <c r="V15" i="19"/>
  <c r="G17" i="19"/>
  <c r="I17" i="19"/>
  <c r="M17" i="19"/>
  <c r="G18" i="19"/>
  <c r="I18" i="19"/>
  <c r="K18" i="19"/>
  <c r="M18" i="19"/>
  <c r="O18" i="19"/>
  <c r="O17" i="19" s="1"/>
  <c r="Q18" i="19"/>
  <c r="Q17" i="19" s="1"/>
  <c r="V18" i="19"/>
  <c r="V17" i="19" s="1"/>
  <c r="G21" i="19"/>
  <c r="I21" i="19"/>
  <c r="K21" i="19"/>
  <c r="K17" i="19" s="1"/>
  <c r="M21" i="19"/>
  <c r="O21" i="19"/>
  <c r="Q21" i="19"/>
  <c r="V21" i="19"/>
  <c r="G22" i="19"/>
  <c r="I22" i="19"/>
  <c r="K22" i="19"/>
  <c r="M22" i="19"/>
  <c r="O22" i="19"/>
  <c r="Q22" i="19"/>
  <c r="V22" i="19"/>
  <c r="G25" i="19"/>
  <c r="I25" i="19"/>
  <c r="K25" i="19"/>
  <c r="M25" i="19"/>
  <c r="O25" i="19"/>
  <c r="Q25" i="19"/>
  <c r="V25" i="19"/>
  <c r="G26" i="19"/>
  <c r="G27" i="19"/>
  <c r="I27" i="19"/>
  <c r="I26" i="19" s="1"/>
  <c r="K27" i="19"/>
  <c r="K26" i="19" s="1"/>
  <c r="M27" i="19"/>
  <c r="M26" i="19" s="1"/>
  <c r="O27" i="19"/>
  <c r="O26" i="19" s="1"/>
  <c r="Q27" i="19"/>
  <c r="Q26" i="19" s="1"/>
  <c r="V27" i="19"/>
  <c r="V26" i="19" s="1"/>
  <c r="G28" i="19"/>
  <c r="I28" i="19"/>
  <c r="K28" i="19"/>
  <c r="G29" i="19"/>
  <c r="I29" i="19"/>
  <c r="K29" i="19"/>
  <c r="M29" i="19"/>
  <c r="M28" i="19" s="1"/>
  <c r="O29" i="19"/>
  <c r="O28" i="19" s="1"/>
  <c r="Q29" i="19"/>
  <c r="Q28" i="19" s="1"/>
  <c r="V29" i="19"/>
  <c r="V28" i="19" s="1"/>
  <c r="AE31" i="19"/>
  <c r="AF31" i="19"/>
  <c r="G33" i="18"/>
  <c r="G9" i="18"/>
  <c r="G8" i="18" s="1"/>
  <c r="I9" i="18"/>
  <c r="I8" i="18" s="1"/>
  <c r="K9" i="18"/>
  <c r="K8" i="18" s="1"/>
  <c r="M9" i="18"/>
  <c r="O9" i="18"/>
  <c r="O8" i="18" s="1"/>
  <c r="Q9" i="18"/>
  <c r="Q8" i="18" s="1"/>
  <c r="V9" i="18"/>
  <c r="V8" i="18" s="1"/>
  <c r="G18" i="18"/>
  <c r="M18" i="18" s="1"/>
  <c r="I18" i="18"/>
  <c r="K18" i="18"/>
  <c r="O18" i="18"/>
  <c r="Q18" i="18"/>
  <c r="V18" i="18"/>
  <c r="O27" i="18"/>
  <c r="Q27" i="18"/>
  <c r="V27" i="18"/>
  <c r="G28" i="18"/>
  <c r="G27" i="18" s="1"/>
  <c r="I28" i="18"/>
  <c r="I27" i="18" s="1"/>
  <c r="K28" i="18"/>
  <c r="K27" i="18" s="1"/>
  <c r="M28" i="18"/>
  <c r="M27" i="18" s="1"/>
  <c r="O28" i="18"/>
  <c r="Q28" i="18"/>
  <c r="V28" i="18"/>
  <c r="V30" i="18"/>
  <c r="G31" i="18"/>
  <c r="G30" i="18" s="1"/>
  <c r="I31" i="18"/>
  <c r="I30" i="18" s="1"/>
  <c r="K31" i="18"/>
  <c r="K30" i="18" s="1"/>
  <c r="M31" i="18"/>
  <c r="M30" i="18" s="1"/>
  <c r="O31" i="18"/>
  <c r="O30" i="18" s="1"/>
  <c r="Q31" i="18"/>
  <c r="Q30" i="18" s="1"/>
  <c r="V31" i="18"/>
  <c r="AE33" i="18"/>
  <c r="G12" i="17"/>
  <c r="G9" i="17"/>
  <c r="G8" i="17" s="1"/>
  <c r="I9" i="17"/>
  <c r="I8" i="17" s="1"/>
  <c r="K9" i="17"/>
  <c r="K8" i="17" s="1"/>
  <c r="M9" i="17"/>
  <c r="M8" i="17" s="1"/>
  <c r="O9" i="17"/>
  <c r="O8" i="17" s="1"/>
  <c r="Q9" i="17"/>
  <c r="Q8" i="17" s="1"/>
  <c r="V9" i="17"/>
  <c r="V8" i="17" s="1"/>
  <c r="AE12" i="17"/>
  <c r="AF12" i="17"/>
  <c r="G65" i="16"/>
  <c r="BA53" i="16"/>
  <c r="G9" i="16"/>
  <c r="I9" i="16"/>
  <c r="I8" i="16" s="1"/>
  <c r="K9" i="16"/>
  <c r="K8" i="16" s="1"/>
  <c r="M9" i="16"/>
  <c r="O9" i="16"/>
  <c r="O8" i="16" s="1"/>
  <c r="Q9" i="16"/>
  <c r="Q8" i="16" s="1"/>
  <c r="V9" i="16"/>
  <c r="V8" i="16" s="1"/>
  <c r="G13" i="16"/>
  <c r="G8" i="16" s="1"/>
  <c r="I13" i="16"/>
  <c r="K13" i="16"/>
  <c r="O13" i="16"/>
  <c r="Q13" i="16"/>
  <c r="V13" i="16"/>
  <c r="G14" i="16"/>
  <c r="I14" i="16"/>
  <c r="K14" i="16"/>
  <c r="M14" i="16"/>
  <c r="O14" i="16"/>
  <c r="Q14" i="16"/>
  <c r="V14" i="16"/>
  <c r="G16" i="16"/>
  <c r="M16" i="16" s="1"/>
  <c r="I16" i="16"/>
  <c r="K16" i="16"/>
  <c r="O16" i="16"/>
  <c r="Q16" i="16"/>
  <c r="V16" i="16"/>
  <c r="G18" i="16"/>
  <c r="G17" i="16" s="1"/>
  <c r="I18" i="16"/>
  <c r="I17" i="16" s="1"/>
  <c r="K18" i="16"/>
  <c r="K17" i="16" s="1"/>
  <c r="M18" i="16"/>
  <c r="O18" i="16"/>
  <c r="O17" i="16" s="1"/>
  <c r="Q18" i="16"/>
  <c r="V18" i="16"/>
  <c r="V17" i="16" s="1"/>
  <c r="G22" i="16"/>
  <c r="M22" i="16" s="1"/>
  <c r="I22" i="16"/>
  <c r="K22" i="16"/>
  <c r="O22" i="16"/>
  <c r="Q22" i="16"/>
  <c r="V22" i="16"/>
  <c r="G26" i="16"/>
  <c r="I26" i="16"/>
  <c r="K26" i="16"/>
  <c r="M26" i="16"/>
  <c r="O26" i="16"/>
  <c r="Q26" i="16"/>
  <c r="Q17" i="16" s="1"/>
  <c r="V26" i="16"/>
  <c r="G28" i="16"/>
  <c r="M28" i="16" s="1"/>
  <c r="I28" i="16"/>
  <c r="K28" i="16"/>
  <c r="O28" i="16"/>
  <c r="Q28" i="16"/>
  <c r="V28" i="16"/>
  <c r="K33" i="16"/>
  <c r="O33" i="16"/>
  <c r="Q33" i="16"/>
  <c r="V33" i="16"/>
  <c r="G34" i="16"/>
  <c r="M34" i="16" s="1"/>
  <c r="M33" i="16" s="1"/>
  <c r="I34" i="16"/>
  <c r="I33" i="16" s="1"/>
  <c r="K34" i="16"/>
  <c r="O34" i="16"/>
  <c r="Q34" i="16"/>
  <c r="V34" i="16"/>
  <c r="G36" i="16"/>
  <c r="G35" i="16" s="1"/>
  <c r="I36" i="16"/>
  <c r="I35" i="16" s="1"/>
  <c r="K36" i="16"/>
  <c r="K35" i="16" s="1"/>
  <c r="M36" i="16"/>
  <c r="O36" i="16"/>
  <c r="Q36" i="16"/>
  <c r="Q35" i="16" s="1"/>
  <c r="V36" i="16"/>
  <c r="G37" i="16"/>
  <c r="I37" i="16"/>
  <c r="K37" i="16"/>
  <c r="M37" i="16"/>
  <c r="O37" i="16"/>
  <c r="Q37" i="16"/>
  <c r="V37" i="16"/>
  <c r="G38" i="16"/>
  <c r="I38" i="16"/>
  <c r="K38" i="16"/>
  <c r="M38" i="16"/>
  <c r="O38" i="16"/>
  <c r="O35" i="16" s="1"/>
  <c r="Q38" i="16"/>
  <c r="V38" i="16"/>
  <c r="G39" i="16"/>
  <c r="M39" i="16" s="1"/>
  <c r="I39" i="16"/>
  <c r="K39" i="16"/>
  <c r="O39" i="16"/>
  <c r="Q39" i="16"/>
  <c r="V39" i="16"/>
  <c r="G40" i="16"/>
  <c r="I40" i="16"/>
  <c r="K40" i="16"/>
  <c r="M40" i="16"/>
  <c r="O40" i="16"/>
  <c r="Q40" i="16"/>
  <c r="V40" i="16"/>
  <c r="V35" i="16" s="1"/>
  <c r="G41" i="16"/>
  <c r="M41" i="16" s="1"/>
  <c r="I41" i="16"/>
  <c r="K41" i="16"/>
  <c r="O41" i="16"/>
  <c r="Q41" i="16"/>
  <c r="V41" i="16"/>
  <c r="G42" i="16"/>
  <c r="I42" i="16"/>
  <c r="K42" i="16"/>
  <c r="M42" i="16"/>
  <c r="O42" i="16"/>
  <c r="Q42" i="16"/>
  <c r="V42" i="16"/>
  <c r="G44" i="16"/>
  <c r="I44" i="16"/>
  <c r="K44" i="16"/>
  <c r="G45" i="16"/>
  <c r="I45" i="16"/>
  <c r="K45" i="16"/>
  <c r="M45" i="16"/>
  <c r="O45" i="16"/>
  <c r="Q45" i="16"/>
  <c r="Q44" i="16" s="1"/>
  <c r="V45" i="16"/>
  <c r="V44" i="16" s="1"/>
  <c r="G46" i="16"/>
  <c r="I46" i="16"/>
  <c r="K46" i="16"/>
  <c r="M46" i="16"/>
  <c r="O46" i="16"/>
  <c r="O44" i="16" s="1"/>
  <c r="Q46" i="16"/>
  <c r="V46" i="16"/>
  <c r="G47" i="16"/>
  <c r="I47" i="16"/>
  <c r="K47" i="16"/>
  <c r="M47" i="16"/>
  <c r="O47" i="16"/>
  <c r="Q47" i="16"/>
  <c r="V47" i="16"/>
  <c r="G48" i="16"/>
  <c r="I48" i="16"/>
  <c r="K48" i="16"/>
  <c r="M48" i="16"/>
  <c r="O48" i="16"/>
  <c r="Q48" i="16"/>
  <c r="V48" i="16"/>
  <c r="G49" i="16"/>
  <c r="M49" i="16" s="1"/>
  <c r="I49" i="16"/>
  <c r="K49" i="16"/>
  <c r="O49" i="16"/>
  <c r="Q49" i="16"/>
  <c r="V49" i="16"/>
  <c r="K50" i="16"/>
  <c r="O50" i="16"/>
  <c r="Q50" i="16"/>
  <c r="V50" i="16"/>
  <c r="G51" i="16"/>
  <c r="M51" i="16" s="1"/>
  <c r="M50" i="16" s="1"/>
  <c r="I51" i="16"/>
  <c r="I50" i="16" s="1"/>
  <c r="K51" i="16"/>
  <c r="O51" i="16"/>
  <c r="Q51" i="16"/>
  <c r="V51" i="16"/>
  <c r="O58" i="16"/>
  <c r="V58" i="16"/>
  <c r="G59" i="16"/>
  <c r="G58" i="16" s="1"/>
  <c r="I59" i="16"/>
  <c r="I58" i="16" s="1"/>
  <c r="K59" i="16"/>
  <c r="K58" i="16" s="1"/>
  <c r="M59" i="16"/>
  <c r="M58" i="16" s="1"/>
  <c r="O59" i="16"/>
  <c r="Q59" i="16"/>
  <c r="Q58" i="16" s="1"/>
  <c r="V59" i="16"/>
  <c r="AE65" i="16"/>
  <c r="G40" i="15"/>
  <c r="BA26" i="15"/>
  <c r="G9" i="15"/>
  <c r="G8" i="15" s="1"/>
  <c r="I9" i="15"/>
  <c r="I8" i="15" s="1"/>
  <c r="K9" i="15"/>
  <c r="K8" i="15" s="1"/>
  <c r="M9" i="15"/>
  <c r="O9" i="15"/>
  <c r="O8" i="15" s="1"/>
  <c r="Q9" i="15"/>
  <c r="Q8" i="15" s="1"/>
  <c r="V9" i="15"/>
  <c r="V8" i="15" s="1"/>
  <c r="G12" i="15"/>
  <c r="M12" i="15" s="1"/>
  <c r="I12" i="15"/>
  <c r="K12" i="15"/>
  <c r="O12" i="15"/>
  <c r="Q12" i="15"/>
  <c r="V12" i="15"/>
  <c r="G15" i="15"/>
  <c r="I15" i="15"/>
  <c r="K15" i="15"/>
  <c r="M15" i="15"/>
  <c r="O15" i="15"/>
  <c r="Q15" i="15"/>
  <c r="V15" i="15"/>
  <c r="G16" i="15"/>
  <c r="M16" i="15" s="1"/>
  <c r="I16" i="15"/>
  <c r="K16" i="15"/>
  <c r="O16" i="15"/>
  <c r="Q16" i="15"/>
  <c r="V16" i="15"/>
  <c r="G19" i="15"/>
  <c r="I19" i="15"/>
  <c r="K19" i="15"/>
  <c r="M19" i="15"/>
  <c r="O19" i="15"/>
  <c r="Q19" i="15"/>
  <c r="V19" i="15"/>
  <c r="G22" i="15"/>
  <c r="I22" i="15"/>
  <c r="K22" i="15"/>
  <c r="M22" i="15"/>
  <c r="O22" i="15"/>
  <c r="Q22" i="15"/>
  <c r="V22" i="15"/>
  <c r="G25" i="15"/>
  <c r="I25" i="15"/>
  <c r="K25" i="15"/>
  <c r="M25" i="15"/>
  <c r="O25" i="15"/>
  <c r="Q25" i="15"/>
  <c r="V25" i="15"/>
  <c r="G32" i="15"/>
  <c r="I32" i="15"/>
  <c r="K32" i="15"/>
  <c r="O32" i="15"/>
  <c r="Q32" i="15"/>
  <c r="V32" i="15"/>
  <c r="G33" i="15"/>
  <c r="M33" i="15" s="1"/>
  <c r="M32" i="15" s="1"/>
  <c r="I33" i="15"/>
  <c r="K33" i="15"/>
  <c r="O33" i="15"/>
  <c r="Q33" i="15"/>
  <c r="V33" i="15"/>
  <c r="K34" i="15"/>
  <c r="O34" i="15"/>
  <c r="Q34" i="15"/>
  <c r="V34" i="15"/>
  <c r="G35" i="15"/>
  <c r="M35" i="15" s="1"/>
  <c r="M34" i="15" s="1"/>
  <c r="I35" i="15"/>
  <c r="I34" i="15" s="1"/>
  <c r="K35" i="15"/>
  <c r="O35" i="15"/>
  <c r="Q35" i="15"/>
  <c r="V35" i="15"/>
  <c r="O37" i="15"/>
  <c r="Q37" i="15"/>
  <c r="V37" i="15"/>
  <c r="G38" i="15"/>
  <c r="G37" i="15" s="1"/>
  <c r="I38" i="15"/>
  <c r="I37" i="15" s="1"/>
  <c r="K38" i="15"/>
  <c r="K37" i="15" s="1"/>
  <c r="M38" i="15"/>
  <c r="M37" i="15" s="1"/>
  <c r="O38" i="15"/>
  <c r="Q38" i="15"/>
  <c r="V38" i="15"/>
  <c r="AE40" i="15"/>
  <c r="G33" i="14"/>
  <c r="BA24" i="14"/>
  <c r="BA18" i="14"/>
  <c r="G9" i="14"/>
  <c r="G8" i="14" s="1"/>
  <c r="I9" i="14"/>
  <c r="I8" i="14" s="1"/>
  <c r="K9" i="14"/>
  <c r="K8" i="14" s="1"/>
  <c r="M9" i="14"/>
  <c r="M8" i="14" s="1"/>
  <c r="O9" i="14"/>
  <c r="O8" i="14" s="1"/>
  <c r="Q9" i="14"/>
  <c r="Q8" i="14" s="1"/>
  <c r="V9" i="14"/>
  <c r="V8" i="14" s="1"/>
  <c r="G13" i="14"/>
  <c r="I13" i="14"/>
  <c r="K13" i="14"/>
  <c r="M13" i="14"/>
  <c r="O13" i="14"/>
  <c r="Q13" i="14"/>
  <c r="V13" i="14"/>
  <c r="O15" i="14"/>
  <c r="Q15" i="14"/>
  <c r="V15" i="14"/>
  <c r="G16" i="14"/>
  <c r="G15" i="14" s="1"/>
  <c r="I16" i="14"/>
  <c r="I15" i="14" s="1"/>
  <c r="K16" i="14"/>
  <c r="O16" i="14"/>
  <c r="Q16" i="14"/>
  <c r="V16" i="14"/>
  <c r="G17" i="14"/>
  <c r="I17" i="14"/>
  <c r="K17" i="14"/>
  <c r="M17" i="14"/>
  <c r="O17" i="14"/>
  <c r="Q17" i="14"/>
  <c r="V17" i="14"/>
  <c r="G21" i="14"/>
  <c r="I21" i="14"/>
  <c r="K21" i="14"/>
  <c r="K15" i="14" s="1"/>
  <c r="M21" i="14"/>
  <c r="O21" i="14"/>
  <c r="Q21" i="14"/>
  <c r="V21" i="14"/>
  <c r="V22" i="14"/>
  <c r="G23" i="14"/>
  <c r="G22" i="14" s="1"/>
  <c r="I23" i="14"/>
  <c r="I22" i="14" s="1"/>
  <c r="K23" i="14"/>
  <c r="K22" i="14" s="1"/>
  <c r="M23" i="14"/>
  <c r="M22" i="14" s="1"/>
  <c r="O23" i="14"/>
  <c r="O22" i="14" s="1"/>
  <c r="Q23" i="14"/>
  <c r="Q22" i="14" s="1"/>
  <c r="V23" i="14"/>
  <c r="G28" i="14"/>
  <c r="G27" i="14" s="1"/>
  <c r="I28" i="14"/>
  <c r="I27" i="14" s="1"/>
  <c r="K28" i="14"/>
  <c r="K27" i="14" s="1"/>
  <c r="M28" i="14"/>
  <c r="O28" i="14"/>
  <c r="O27" i="14" s="1"/>
  <c r="Q28" i="14"/>
  <c r="Q27" i="14" s="1"/>
  <c r="V28" i="14"/>
  <c r="V27" i="14" s="1"/>
  <c r="G30" i="14"/>
  <c r="M30" i="14" s="1"/>
  <c r="I30" i="14"/>
  <c r="K30" i="14"/>
  <c r="O30" i="14"/>
  <c r="Q30" i="14"/>
  <c r="V30" i="14"/>
  <c r="G31" i="14"/>
  <c r="I31" i="14"/>
  <c r="K31" i="14"/>
  <c r="M31" i="14"/>
  <c r="O31" i="14"/>
  <c r="Q31" i="14"/>
  <c r="V31" i="14"/>
  <c r="AE33" i="14"/>
  <c r="AF33" i="14"/>
  <c r="G61" i="13"/>
  <c r="G9" i="13"/>
  <c r="I9" i="13"/>
  <c r="I8" i="13" s="1"/>
  <c r="K9" i="13"/>
  <c r="K8" i="13" s="1"/>
  <c r="M9" i="13"/>
  <c r="O9" i="13"/>
  <c r="O8" i="13" s="1"/>
  <c r="Q9" i="13"/>
  <c r="Q8" i="13" s="1"/>
  <c r="V9" i="13"/>
  <c r="V8" i="13" s="1"/>
  <c r="G13" i="13"/>
  <c r="G8" i="13" s="1"/>
  <c r="I13" i="13"/>
  <c r="K13" i="13"/>
  <c r="O13" i="13"/>
  <c r="Q13" i="13"/>
  <c r="V13" i="13"/>
  <c r="G17" i="13"/>
  <c r="I17" i="13"/>
  <c r="K17" i="13"/>
  <c r="M17" i="13"/>
  <c r="O17" i="13"/>
  <c r="Q17" i="13"/>
  <c r="V17" i="13"/>
  <c r="G21" i="13"/>
  <c r="I21" i="13"/>
  <c r="K21" i="13"/>
  <c r="M21" i="13"/>
  <c r="O21" i="13"/>
  <c r="Q21" i="13"/>
  <c r="V21" i="13"/>
  <c r="G23" i="13"/>
  <c r="G22" i="13" s="1"/>
  <c r="I23" i="13"/>
  <c r="I22" i="13" s="1"/>
  <c r="K23" i="13"/>
  <c r="K22" i="13" s="1"/>
  <c r="M23" i="13"/>
  <c r="M22" i="13" s="1"/>
  <c r="O23" i="13"/>
  <c r="O22" i="13" s="1"/>
  <c r="Q23" i="13"/>
  <c r="Q22" i="13" s="1"/>
  <c r="V23" i="13"/>
  <c r="V22" i="13" s="1"/>
  <c r="G27" i="13"/>
  <c r="I27" i="13"/>
  <c r="K27" i="13"/>
  <c r="M27" i="13"/>
  <c r="O27" i="13"/>
  <c r="Q27" i="13"/>
  <c r="V27" i="13"/>
  <c r="G30" i="13"/>
  <c r="I30" i="13"/>
  <c r="K30" i="13"/>
  <c r="M30" i="13"/>
  <c r="O30" i="13"/>
  <c r="Q30" i="13"/>
  <c r="V30" i="13"/>
  <c r="G33" i="13"/>
  <c r="M33" i="13" s="1"/>
  <c r="I33" i="13"/>
  <c r="K33" i="13"/>
  <c r="O33" i="13"/>
  <c r="Q33" i="13"/>
  <c r="V33" i="13"/>
  <c r="G36" i="13"/>
  <c r="I36" i="13"/>
  <c r="K36" i="13"/>
  <c r="M36" i="13"/>
  <c r="O36" i="13"/>
  <c r="Q36" i="13"/>
  <c r="V36" i="13"/>
  <c r="G39" i="13"/>
  <c r="M39" i="13" s="1"/>
  <c r="I39" i="13"/>
  <c r="K39" i="13"/>
  <c r="O39" i="13"/>
  <c r="Q39" i="13"/>
  <c r="V39" i="13"/>
  <c r="G42" i="13"/>
  <c r="M42" i="13" s="1"/>
  <c r="I42" i="13"/>
  <c r="K42" i="13"/>
  <c r="O42" i="13"/>
  <c r="Q42" i="13"/>
  <c r="V42" i="13"/>
  <c r="G45" i="13"/>
  <c r="I45" i="13"/>
  <c r="K45" i="13"/>
  <c r="M45" i="13"/>
  <c r="O45" i="13"/>
  <c r="Q45" i="13"/>
  <c r="V45" i="13"/>
  <c r="G48" i="13"/>
  <c r="I48" i="13"/>
  <c r="K48" i="13"/>
  <c r="M48" i="13"/>
  <c r="O48" i="13"/>
  <c r="Q48" i="13"/>
  <c r="V48" i="13"/>
  <c r="G51" i="13"/>
  <c r="I51" i="13"/>
  <c r="K51" i="13"/>
  <c r="M51" i="13"/>
  <c r="O51" i="13"/>
  <c r="Q51" i="13"/>
  <c r="V51" i="13"/>
  <c r="G54" i="13"/>
  <c r="G55" i="13"/>
  <c r="I55" i="13"/>
  <c r="I54" i="13" s="1"/>
  <c r="K55" i="13"/>
  <c r="K54" i="13" s="1"/>
  <c r="M55" i="13"/>
  <c r="M54" i="13" s="1"/>
  <c r="O55" i="13"/>
  <c r="O54" i="13" s="1"/>
  <c r="Q55" i="13"/>
  <c r="Q54" i="13" s="1"/>
  <c r="V55" i="13"/>
  <c r="V54" i="13" s="1"/>
  <c r="G58" i="13"/>
  <c r="I58" i="13"/>
  <c r="K58" i="13"/>
  <c r="G59" i="13"/>
  <c r="I59" i="13"/>
  <c r="K59" i="13"/>
  <c r="M59" i="13"/>
  <c r="M58" i="13" s="1"/>
  <c r="O59" i="13"/>
  <c r="O58" i="13" s="1"/>
  <c r="Q59" i="13"/>
  <c r="Q58" i="13" s="1"/>
  <c r="V59" i="13"/>
  <c r="V58" i="13" s="1"/>
  <c r="AE61" i="13"/>
  <c r="AF61" i="13"/>
  <c r="G31" i="12"/>
  <c r="G8" i="12"/>
  <c r="G9" i="12"/>
  <c r="M9" i="12" s="1"/>
  <c r="I9" i="12"/>
  <c r="I8" i="12" s="1"/>
  <c r="K9" i="12"/>
  <c r="K8" i="12" s="1"/>
  <c r="O9" i="12"/>
  <c r="O8" i="12" s="1"/>
  <c r="Q9" i="12"/>
  <c r="Q8" i="12" s="1"/>
  <c r="V9" i="12"/>
  <c r="V8" i="12" s="1"/>
  <c r="G12" i="12"/>
  <c r="M12" i="12" s="1"/>
  <c r="I12" i="12"/>
  <c r="K12" i="12"/>
  <c r="O12" i="12"/>
  <c r="Q12" i="12"/>
  <c r="V12" i="12"/>
  <c r="G16" i="12"/>
  <c r="I16" i="12"/>
  <c r="K16" i="12"/>
  <c r="M16" i="12"/>
  <c r="O16" i="12"/>
  <c r="Q16" i="12"/>
  <c r="V16" i="12"/>
  <c r="G19" i="12"/>
  <c r="I19" i="12"/>
  <c r="K19" i="12"/>
  <c r="M19" i="12"/>
  <c r="O19" i="12"/>
  <c r="Q19" i="12"/>
  <c r="V19" i="12"/>
  <c r="G20" i="12"/>
  <c r="I20" i="12"/>
  <c r="K20" i="12"/>
  <c r="M20" i="12"/>
  <c r="O20" i="12"/>
  <c r="Q20" i="12"/>
  <c r="V20" i="12"/>
  <c r="G23" i="12"/>
  <c r="I23" i="12"/>
  <c r="K23" i="12"/>
  <c r="M23" i="12"/>
  <c r="O23" i="12"/>
  <c r="Q23" i="12"/>
  <c r="V23" i="12"/>
  <c r="G27" i="12"/>
  <c r="I27" i="12"/>
  <c r="K27" i="12"/>
  <c r="M27" i="12"/>
  <c r="O27" i="12"/>
  <c r="Q27" i="12"/>
  <c r="V27" i="12"/>
  <c r="G29" i="12"/>
  <c r="I29" i="12"/>
  <c r="K29" i="12"/>
  <c r="M29" i="12"/>
  <c r="O29" i="12"/>
  <c r="Q29" i="12"/>
  <c r="V29" i="12"/>
  <c r="AE31" i="12"/>
  <c r="AF31" i="12"/>
  <c r="I20" i="1"/>
  <c r="I19" i="1"/>
  <c r="I18" i="1"/>
  <c r="I17" i="1"/>
  <c r="I16" i="1"/>
  <c r="I110" i="1"/>
  <c r="J109" i="1" s="1"/>
  <c r="AZ64" i="1"/>
  <c r="AZ63" i="1"/>
  <c r="AZ62" i="1"/>
  <c r="F59" i="1"/>
  <c r="G23" i="1" s="1"/>
  <c r="G59" i="1"/>
  <c r="G25" i="1" s="1"/>
  <c r="A25" i="1" s="1"/>
  <c r="H58" i="1"/>
  <c r="I58" i="1" s="1"/>
  <c r="H57" i="1"/>
  <c r="I57" i="1" s="1"/>
  <c r="H56" i="1"/>
  <c r="I56" i="1" s="1"/>
  <c r="H55" i="1"/>
  <c r="I55" i="1" s="1"/>
  <c r="H54" i="1"/>
  <c r="I54" i="1" s="1"/>
  <c r="H53" i="1"/>
  <c r="I53" i="1" s="1"/>
  <c r="H52" i="1"/>
  <c r="I52" i="1" s="1"/>
  <c r="H51" i="1"/>
  <c r="I51" i="1" s="1"/>
  <c r="H50" i="1"/>
  <c r="I50" i="1" s="1"/>
  <c r="H49" i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I43" i="1" s="1"/>
  <c r="H42" i="1"/>
  <c r="I42" i="1" s="1"/>
  <c r="H41" i="1"/>
  <c r="I41" i="1" s="1"/>
  <c r="H40" i="1"/>
  <c r="I40" i="1" s="1"/>
  <c r="H39" i="1"/>
  <c r="H59" i="1" s="1"/>
  <c r="J28" i="1"/>
  <c r="J26" i="1"/>
  <c r="G38" i="1"/>
  <c r="F38" i="1"/>
  <c r="J23" i="1"/>
  <c r="J24" i="1"/>
  <c r="J25" i="1"/>
  <c r="J27" i="1"/>
  <c r="E24" i="1"/>
  <c r="E26" i="1"/>
  <c r="J95" i="1" l="1"/>
  <c r="J94" i="1"/>
  <c r="J96" i="1"/>
  <c r="J97" i="1"/>
  <c r="J98" i="1"/>
  <c r="J99" i="1"/>
  <c r="J100" i="1"/>
  <c r="J89" i="1"/>
  <c r="J101" i="1"/>
  <c r="J93" i="1"/>
  <c r="J90" i="1"/>
  <c r="J91" i="1"/>
  <c r="J92" i="1"/>
  <c r="J102" i="1"/>
  <c r="J103" i="1"/>
  <c r="J104" i="1"/>
  <c r="J105" i="1"/>
  <c r="J106" i="1"/>
  <c r="J107" i="1"/>
  <c r="J108" i="1"/>
  <c r="A26" i="1"/>
  <c r="G26" i="1"/>
  <c r="A23" i="1"/>
  <c r="G28" i="1"/>
  <c r="M20" i="22"/>
  <c r="G8" i="22"/>
  <c r="AF30" i="22"/>
  <c r="G20" i="22"/>
  <c r="M86" i="21"/>
  <c r="M159" i="21"/>
  <c r="M148" i="21" s="1"/>
  <c r="M41" i="21"/>
  <c r="M175" i="21"/>
  <c r="M170" i="21" s="1"/>
  <c r="M48" i="21"/>
  <c r="M47" i="21" s="1"/>
  <c r="M9" i="21"/>
  <c r="M8" i="21" s="1"/>
  <c r="M8" i="19"/>
  <c r="M8" i="18"/>
  <c r="AF33" i="18"/>
  <c r="M44" i="16"/>
  <c r="M17" i="16"/>
  <c r="M35" i="16"/>
  <c r="G50" i="16"/>
  <c r="G33" i="16"/>
  <c r="AF65" i="16"/>
  <c r="M13" i="16"/>
  <c r="M8" i="16" s="1"/>
  <c r="M8" i="15"/>
  <c r="G34" i="15"/>
  <c r="AF40" i="15"/>
  <c r="M27" i="14"/>
  <c r="M16" i="14"/>
  <c r="M15" i="14" s="1"/>
  <c r="M13" i="13"/>
  <c r="M8" i="13" s="1"/>
  <c r="M8" i="12"/>
  <c r="I21" i="1"/>
  <c r="I39" i="1"/>
  <c r="I59" i="1" s="1"/>
  <c r="J110" i="1" l="1"/>
  <c r="G24" i="1"/>
  <c r="A27" i="1" s="1"/>
  <c r="A24" i="1"/>
  <c r="J48" i="1"/>
  <c r="J54" i="1"/>
  <c r="J53" i="1"/>
  <c r="J51" i="1"/>
  <c r="J55" i="1"/>
  <c r="J58" i="1"/>
  <c r="J42" i="1"/>
  <c r="J56" i="1"/>
  <c r="J50" i="1"/>
  <c r="J47" i="1"/>
  <c r="J41" i="1"/>
  <c r="J40" i="1"/>
  <c r="J39" i="1"/>
  <c r="J59" i="1" s="1"/>
  <c r="J44" i="1"/>
  <c r="J52" i="1"/>
  <c r="J46" i="1"/>
  <c r="J45" i="1"/>
  <c r="J49" i="1"/>
  <c r="J43" i="1"/>
  <c r="J57" i="1"/>
  <c r="G29" i="1" l="1"/>
  <c r="G27" i="1" s="1"/>
  <c r="A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 Aigel</author>
  </authors>
  <commentList>
    <comment ref="S6" authorId="0" shapeId="0" xr:uid="{DF37EF8C-FA29-4FB9-9D5E-60B7A231C3E1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22E5DFD8-3EF5-4E7A-B727-33BAEBEA2B94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 Aigel</author>
  </authors>
  <commentList>
    <comment ref="S6" authorId="0" shapeId="0" xr:uid="{9CED9708-AD82-4985-9845-C86BFE7D9E0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CE2A1558-0017-4CAB-A329-AB040AA34DAE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 Aigel</author>
  </authors>
  <commentList>
    <comment ref="S6" authorId="0" shapeId="0" xr:uid="{95823FF0-26B4-4AED-BE26-277DE5565791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BF3F6815-78A0-4559-903D-EAD3471558BA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 Aigel</author>
  </authors>
  <commentList>
    <comment ref="S6" authorId="0" shapeId="0" xr:uid="{239ACADF-C503-4686-8940-07C33813565B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6AC5A9DB-BCF7-4566-B56A-72775EBD51C5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 Aigel</author>
  </authors>
  <commentList>
    <comment ref="S6" authorId="0" shapeId="0" xr:uid="{94A3C41A-3EA4-4D9F-B0C7-AF02BED2D4D7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FF804EE3-F1CC-492C-A5DE-7AA5AA0AE64A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 Aigel</author>
  </authors>
  <commentList>
    <comment ref="S6" authorId="0" shapeId="0" xr:uid="{3C9C181A-19F2-443E-A718-6BE9000B77E7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B71AE7D8-4315-4A85-AD6A-E816C3BEF482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 Aigel</author>
  </authors>
  <commentList>
    <comment ref="S6" authorId="0" shapeId="0" xr:uid="{200E4410-EB49-45C8-992D-CC96410A2DFE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ABA46877-D8D5-4787-BFA8-45FFA1A53C35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 Aigel</author>
  </authors>
  <commentList>
    <comment ref="S6" authorId="0" shapeId="0" xr:uid="{8F4722B8-6122-47BF-ABF0-F68EE721105F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F8724D3A-5C54-4512-90B9-137D8CA739DD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 Aigel</author>
  </authors>
  <commentList>
    <comment ref="S6" authorId="0" shapeId="0" xr:uid="{603918DD-C1EE-4388-A5E0-1CF68B35EF16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74600968-7DFC-47F1-BCFF-7B70AAB43F98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 Aigel</author>
  </authors>
  <commentList>
    <comment ref="S6" authorId="0" shapeId="0" xr:uid="{D1F12F60-604C-4C35-ADF4-1FAFAAC03B6F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FEB17634-48EB-4334-B073-9E02D8C3D28C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 Aigel</author>
  </authors>
  <commentList>
    <comment ref="S6" authorId="0" shapeId="0" xr:uid="{3178205E-F88C-41F7-9E45-D6EDD25DED0F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6D16AA65-5551-44C4-8DD9-443AFAC26CDA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<sst xmlns="http://schemas.openxmlformats.org/spreadsheetml/2006/main" count="2981" uniqueCount="694">
  <si>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</si>
  <si>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</si>
  <si>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</si>
  <si>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</si>
  <si>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</si>
  <si>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</si>
  <si>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</si>
  <si>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</si>
  <si>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</si>
  <si>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</si>
  <si>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</si>
  <si>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</si>
  <si>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</si>
  <si>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</si>
  <si>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</si>
  <si>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</si>
  <si>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</si>
  <si>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</si>
  <si>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</si>
  <si>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</si>
  <si>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</si>
  <si>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</si>
  <si>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</si>
  <si>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</si>
  <si>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</si>
  <si>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</si>
  <si>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</si>
  <si>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</si>
  <si>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</si>
  <si>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</si>
  <si>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</si>
  <si>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</si>
  <si>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</si>
  <si>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</si>
  <si>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</si>
  <si>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</si>
  <si>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</si>
  <si>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</si>
  <si>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</si>
  <si>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</si>
  <si>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</si>
  <si>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</si>
  <si>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</si>
  <si>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2</t>
  </si>
  <si>
    <t>Veřejné prostranství u rybníka Vladislav</t>
  </si>
  <si>
    <t>Stavba</t>
  </si>
  <si>
    <t>SO01</t>
  </si>
  <si>
    <t>Hrubé terenní úpravy</t>
  </si>
  <si>
    <t>D.1.</t>
  </si>
  <si>
    <t>Stavebně konstrukční část</t>
  </si>
  <si>
    <t>SO02</t>
  </si>
  <si>
    <t>Zpevněné plochy</t>
  </si>
  <si>
    <t>D.2.A</t>
  </si>
  <si>
    <t>D.2.B</t>
  </si>
  <si>
    <t>Bourací práce</t>
  </si>
  <si>
    <t>SO03</t>
  </si>
  <si>
    <t>Schodiště</t>
  </si>
  <si>
    <t>D.3.</t>
  </si>
  <si>
    <t>SO04</t>
  </si>
  <si>
    <t>Molo</t>
  </si>
  <si>
    <t>D.4.</t>
  </si>
  <si>
    <t>SO05</t>
  </si>
  <si>
    <t>Plovoucí ostrovy</t>
  </si>
  <si>
    <t>D.5.</t>
  </si>
  <si>
    <t>SO06</t>
  </si>
  <si>
    <t>Mobiliář</t>
  </si>
  <si>
    <t>D.6.2.2</t>
  </si>
  <si>
    <t>Lavice u betonového poklopu</t>
  </si>
  <si>
    <t>D.6.2.3</t>
  </si>
  <si>
    <t>Odpadkový koš</t>
  </si>
  <si>
    <t>D.6.2.4</t>
  </si>
  <si>
    <t>Lavička trámová</t>
  </si>
  <si>
    <t>SO07</t>
  </si>
  <si>
    <t>Vegetační prvky</t>
  </si>
  <si>
    <t>D.7.</t>
  </si>
  <si>
    <t>VRN</t>
  </si>
  <si>
    <t>Vedlejší rozpočtové náklady</t>
  </si>
  <si>
    <t>Celkem za stavbu</t>
  </si>
  <si>
    <t>CZK</t>
  </si>
  <si>
    <t>#POPS</t>
  </si>
  <si>
    <t>Popis stavby: 2 - Veřejné prostranství u rybníka Vladislav</t>
  </si>
  <si>
    <t>Položky označené D+M (dodávka + montáž) se oceňují včetně přesunu hmot a vč. lehké a těžké strojní techniky. Ostatní vlastní položky jsou založeny na cenové soustavě RTS.</t>
  </si>
  <si>
    <t>Veškeré prvky a konstrukce se oceňují jako kompletní, včetně detailů, pomocných prací (vysekání drážek, doklinkování, vysekání kapes, lože apod.).</t>
  </si>
  <si>
    <t>Jakýkoliv rozpor mezi PD a Soupisem prací je nutné na základě důsledné kontroly zhotovitelem neprodleně oznámit.</t>
  </si>
  <si>
    <t>#POPO</t>
  </si>
  <si>
    <t>Popis objektu: SO01 - Hrubé terenní úpravy</t>
  </si>
  <si>
    <t>#POPR</t>
  </si>
  <si>
    <t>Popis rozpočtu: D.1. - Stavebně konstrukční část</t>
  </si>
  <si>
    <t>Popis objektu: SO02 - Zpevněné plochy</t>
  </si>
  <si>
    <t>Popis rozpočtu: D.2.A - Stavebně konstrukční část</t>
  </si>
  <si>
    <t>Popis rozpočtu: D.2.B - Bourací práce</t>
  </si>
  <si>
    <t>Popis objektu: SO03 - Schodiště</t>
  </si>
  <si>
    <t>Popis rozpočtu: D.3. - Schodiště</t>
  </si>
  <si>
    <t>Popis objektu: SO04 - Molo</t>
  </si>
  <si>
    <t>Popis rozpočtu: D.4. - Molo</t>
  </si>
  <si>
    <t>Popis objektu: SO05 - Plovoucí ostrovy</t>
  </si>
  <si>
    <t>Popis rozpočtu: D.5. - Plovoucí ostrovy</t>
  </si>
  <si>
    <t>Popis objektu: SO06 - Mobiliář</t>
  </si>
  <si>
    <t>Popis rozpočtu: D.6.2.2 - Lavice u betonového poklopu</t>
  </si>
  <si>
    <t>Popis rozpočtu: D.6.2.3 - Odpadkový koš</t>
  </si>
  <si>
    <t>Popis rozpočtu: D.6.2.4 - Lavička trámová</t>
  </si>
  <si>
    <t>Popis objektu: SO07 - Vegetační prvky</t>
  </si>
  <si>
    <t>Popis rozpočtu: D.7. - Vegetační prvky</t>
  </si>
  <si>
    <t>Popis objektu: VRN - Vedlejší rozpočtové náklady</t>
  </si>
  <si>
    <t>Popis rozpočtu: VRN - Vedlejší rozpočtové náklady</t>
  </si>
  <si>
    <t>Rekapitulace dílů</t>
  </si>
  <si>
    <t>Typ dílu</t>
  </si>
  <si>
    <t>04</t>
  </si>
  <si>
    <t>Kácení stromů</t>
  </si>
  <si>
    <t>06</t>
  </si>
  <si>
    <t>Stromy</t>
  </si>
  <si>
    <t>07</t>
  </si>
  <si>
    <t>Keře</t>
  </si>
  <si>
    <t>08</t>
  </si>
  <si>
    <t>Živý plot</t>
  </si>
  <si>
    <t>09</t>
  </si>
  <si>
    <t>Trávník a půdokryv</t>
  </si>
  <si>
    <t>1</t>
  </si>
  <si>
    <t>Zemní práce</t>
  </si>
  <si>
    <t>Základy a zvláštní zakládání</t>
  </si>
  <si>
    <t>4</t>
  </si>
  <si>
    <t>Vodorovné konstrukce</t>
  </si>
  <si>
    <t>5</t>
  </si>
  <si>
    <t>Komunikace</t>
  </si>
  <si>
    <t>91</t>
  </si>
  <si>
    <t>Doplňující práce na komunikaci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</si>
  <si>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</si>
  <si>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</si>
  <si>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</si>
  <si>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</si>
  <si>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</si>
  <si>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</si>
  <si>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MOB</t>
  </si>
  <si>
    <t>762</t>
  </si>
  <si>
    <t>Konstrukce tesařské</t>
  </si>
  <si>
    <t>763</t>
  </si>
  <si>
    <t>Dřevostavby</t>
  </si>
  <si>
    <t>766</t>
  </si>
  <si>
    <t>Konstrukce truhlářské, okna a dveře</t>
  </si>
  <si>
    <t>767</t>
  </si>
  <si>
    <t>Konstrukce zámečnické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</si>
  <si>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</si>
  <si>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</si>
  <si>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</si>
  <si>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</si>
  <si>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</si>
  <si>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</si>
  <si>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</si>
  <si>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</si>
  <si>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</si>
  <si>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</si>
  <si>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</si>
  <si>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</si>
  <si>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</si>
  <si>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</si>
  <si>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</si>
  <si>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</si>
  <si>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</si>
  <si>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</si>
  <si>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</si>
  <si>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</si>
  <si>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</si>
  <si>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</si>
  <si>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</si>
  <si>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</si>
  <si>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</si>
  <si>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</si>
  <si>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</si>
  <si>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</si>
  <si>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</si>
  <si>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</si>
  <si>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</si>
  <si>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</si>
  <si>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</si>
  <si>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122201102R00</t>
  </si>
  <si>
    <t>Odkopávky nezapažené v hor. 3 do 1000 m3</t>
  </si>
  <si>
    <t>m3</t>
  </si>
  <si>
    <t>RTS 26/ I</t>
  </si>
  <si>
    <t>Práce</t>
  </si>
  <si>
    <t>Běžná</t>
  </si>
  <si>
    <t>POL1_</t>
  </si>
  <si>
    <t xml:space="preserve">D.1.2.1, D.1.2.2, D.1.2.3 : </t>
  </si>
  <si>
    <t>VV</t>
  </si>
  <si>
    <t>Terénní práce - výkopy, vč. sejmutí ornice : 306,7</t>
  </si>
  <si>
    <t>162301101R00</t>
  </si>
  <si>
    <t>Vodorovné přemístění výkopku z horniny tř. 1 - 4, do 500 m</t>
  </si>
  <si>
    <t>Terénní práce  - násypy : 265</t>
  </si>
  <si>
    <t>171201201R00</t>
  </si>
  <si>
    <t>Uložení sypaniny na skl.-sypanina na výšku přes 2m</t>
  </si>
  <si>
    <t>167101102R00</t>
  </si>
  <si>
    <t>Nakládání výkopku z hor. 1 ÷ 4 v množství nad 100 m3</t>
  </si>
  <si>
    <t>171101103R00</t>
  </si>
  <si>
    <t>Uložení sypaniny do násypů zhutněných na 100 % PS</t>
  </si>
  <si>
    <t>162701105R00</t>
  </si>
  <si>
    <t>Vodorovné přemístění výkopku z hor.1-4 do 10000 m</t>
  </si>
  <si>
    <t>Terénní práce  - násypy : -265</t>
  </si>
  <si>
    <t>162701109R00</t>
  </si>
  <si>
    <t>Příplatek k vod. přemístění hor.1-4 za další 1 km</t>
  </si>
  <si>
    <t>odvoz zeminy : 41,7*30</t>
  </si>
  <si>
    <t>199000002R00</t>
  </si>
  <si>
    <t>Poplatek za odběr horniny tř. 1- 4 k dalšímu využití, č. dle katal. odpadů 17 05 04</t>
  </si>
  <si>
    <t>SUM</t>
  </si>
  <si>
    <t>Poznámky uchazeče k zadání</t>
  </si>
  <si>
    <t>POPUZIV</t>
  </si>
  <si>
    <t>END</t>
  </si>
  <si>
    <t>122201101R00</t>
  </si>
  <si>
    <t>Odkopávky nezapažené v hor. 3 do 100 m3</t>
  </si>
  <si>
    <t xml:space="preserve">D.2.2.1, D.2.2.2, D.2.2.3, D.2.2.4, D.2.2.5, D.2.2.6 : </t>
  </si>
  <si>
    <t xml:space="preserve">SANACE !!! : </t>
  </si>
  <si>
    <t>KONSTRUKCE 1 : 167,25*0,3</t>
  </si>
  <si>
    <t>KONSTRUKCE 1 : (167,25*0,3)*30</t>
  </si>
  <si>
    <t>181101102R00</t>
  </si>
  <si>
    <t>Úprava pláně v zářezech v hor. 1-4, se zhutněním</t>
  </si>
  <si>
    <t>m2</t>
  </si>
  <si>
    <t>KONSTRUKCE 1 : 167,25</t>
  </si>
  <si>
    <t>Kostka kolem lavice : 10,9</t>
  </si>
  <si>
    <t>289970111R00</t>
  </si>
  <si>
    <t>Vrstva geotextilie 300g/m2</t>
  </si>
  <si>
    <t xml:space="preserve">D.2.2.1, D.2.2.2, D.2.2.3, D.2.2.4 : </t>
  </si>
  <si>
    <t>289970111RX1</t>
  </si>
  <si>
    <t>Vrstva geotextilie 500g/m2 vč. dodávky</t>
  </si>
  <si>
    <t>Vlastní</t>
  </si>
  <si>
    <t>Indiv</t>
  </si>
  <si>
    <t>564681111RX1</t>
  </si>
  <si>
    <t>Podklad z kameniva drceného fr. 0-120 mm, tl. 300 mm po zhutnění vč. dodávky</t>
  </si>
  <si>
    <t>564922104RX1</t>
  </si>
  <si>
    <t>Mlatový kryt z mechanicky zpevněného kameniva, žlutý, 0/5mm, tl. 40 mm po zhutnění vč. dodávky</t>
  </si>
  <si>
    <t>564922104RX2</t>
  </si>
  <si>
    <t>Dynamická vrstva žlutá 0/16mm, tl. 60 mm po zhutnění vč. dodávky</t>
  </si>
  <si>
    <t>564851111RT2</t>
  </si>
  <si>
    <t>Podklad ze štěrkodrti tl. 150 mm po zhutnění štěrkodrť frakce 0-32 mm</t>
  </si>
  <si>
    <t>564851114RT2</t>
  </si>
  <si>
    <t>Podklad ze štěrkodrti tl. 180 mm po zhutnění štěrkodrť frakce 0-32 mm</t>
  </si>
  <si>
    <t>591211111R00</t>
  </si>
  <si>
    <t>Kladení dlažby z drobných kostek, lože z kameniva těženého tl. 50 mm</t>
  </si>
  <si>
    <t>58380190M</t>
  </si>
  <si>
    <t>kostka světlá 60 x 60 x 60 mm</t>
  </si>
  <si>
    <t>Specifikace</t>
  </si>
  <si>
    <t>POL3_</t>
  </si>
  <si>
    <t>Kostka kolem lavice : 10,9*1,1</t>
  </si>
  <si>
    <t>916581112RX1</t>
  </si>
  <si>
    <t>D+M Osazení ocelového zahradního obrubníku - ocelové pásnice, vč. pomocných prací, doplňků</t>
  </si>
  <si>
    <t>m</t>
  </si>
  <si>
    <t>Ocelová pásnice - okraje cest - tl. 8 mm : 176</t>
  </si>
  <si>
    <t>998223011R00</t>
  </si>
  <si>
    <t>Přesun hmot, pozemní komunikace, kryt dlážděný</t>
  </si>
  <si>
    <t>t</t>
  </si>
  <si>
    <t>Přesun hmot</t>
  </si>
  <si>
    <t>POL7_</t>
  </si>
  <si>
    <t>184807111R00</t>
  </si>
  <si>
    <t>Ochrana stromu bedněním - zřízení</t>
  </si>
  <si>
    <t>Včetně řeziva.</t>
  </si>
  <si>
    <t>POP</t>
  </si>
  <si>
    <t>ochranné oplocení kolem stromu v= 1,8m : (1+1+1+1)*1,8*6</t>
  </si>
  <si>
    <t>184807112R00</t>
  </si>
  <si>
    <t>Ochrana stromu bedněním - odstranění</t>
  </si>
  <si>
    <t>96_LAV2</t>
  </si>
  <si>
    <t>Demontáž, odvoz a likvidace lávka vedoucí do rybníka, vč. pomocných prací</t>
  </si>
  <si>
    <t>soubor</t>
  </si>
  <si>
    <t>960191241R00</t>
  </si>
  <si>
    <t>Bourání konstrukcí z kamenných kvádrů</t>
  </si>
  <si>
    <t>Včetně bourání geotextilií, výplně otvorů tvárnic, drenáží, trubek a dilatačních prvků apod. zabudovaných v bouraných konstrukcích.</t>
  </si>
  <si>
    <t>kamenné schodiště : 5*0,5</t>
  </si>
  <si>
    <t>96_ALT</t>
  </si>
  <si>
    <t>Demontáž, odvoz a likvidace altánu, vč. pomocných prací</t>
  </si>
  <si>
    <t>767900040RA0</t>
  </si>
  <si>
    <t>Demontáž oplocení z pletiva</t>
  </si>
  <si>
    <t>Agregovaná položka</t>
  </si>
  <si>
    <t>POL2_</t>
  </si>
  <si>
    <t>Svislé přemístění ze 2. NP, nebo 1. PP, vodorovné vnitrostaveništní přemístění do 30 m, odvoz na skládku do 10 km. Bez poplatku za skládku.</t>
  </si>
  <si>
    <t>plotové plote u hlavní komunikace  : 3,5</t>
  </si>
  <si>
    <t>979081111R00</t>
  </si>
  <si>
    <t>Odvoz suti a vybour. hmot na skládku do 1 km</t>
  </si>
  <si>
    <t>Přesun suti</t>
  </si>
  <si>
    <t>POL8_</t>
  </si>
  <si>
    <t>Včetně naložení na dopravní prostředek a složení na skládku, bez poplatku za skládku.</t>
  </si>
  <si>
    <t>979081121R00</t>
  </si>
  <si>
    <t>Příplatek k odvozu za každý další 1 km</t>
  </si>
  <si>
    <t>979999975R00</t>
  </si>
  <si>
    <t>Poplatek za uložení, zemina a kamení s příměsí 10 % (cihla, beton), (skup.170504)</t>
  </si>
  <si>
    <t>430321314R00</t>
  </si>
  <si>
    <t>Beton schodišťových konstrukcí železový C 20/25</t>
  </si>
  <si>
    <t>D.3.2 - 01 SCHODIŠTĚ 1 : (1,5+0,665+0,6+0,6)*1,2</t>
  </si>
  <si>
    <t>D.3.2 - 02 SCHODIŠTĚ 2 : (0,993+0,6)*1,2+0,1*0,4*1,2*1,1</t>
  </si>
  <si>
    <t>434351141R00</t>
  </si>
  <si>
    <t>Bednění stupňů přímočarých - zřízení</t>
  </si>
  <si>
    <t>D.3.2 - 01 SCHODIŠTĚ 1 : ((0,76*2+0,6*2+0,16*11)*1,2+(0,76*2+0,6*2+0,16*4)*1,2+(0,76*2+0,6*2+0,16*3)*1,2+(0,76*2+0,6*2+0,16*3)*1,2)+(1,5+0,665+0,6+0,6)*2</t>
  </si>
  <si>
    <t>D.3.2 - 02 SCHODIŠTĚ 2 : (1,66*2+0,6*2+0,16*11)*1,2+(0,993+0,6)*2</t>
  </si>
  <si>
    <t>434351142R00</t>
  </si>
  <si>
    <t>Bednění stupňů přímočarých - odstranění</t>
  </si>
  <si>
    <t>430362021R00</t>
  </si>
  <si>
    <t>Výztuž schodišťových konstrukcí sítí Kari</t>
  </si>
  <si>
    <t>D.3.2 - 01 SCHODIŠTĚ 1 : 17,1*47,4/6000*1,2</t>
  </si>
  <si>
    <t>D.3.2 - 02 SCHODIŠTĚ 2 : 3,62*1,2*47,4/6000*1,2</t>
  </si>
  <si>
    <t>D.3.2 - 01 SCHODIŠTĚ 1 : (4,8+1,05+0,7+0,7)*1,2</t>
  </si>
  <si>
    <t>D.3.2 - 02 SCHODIŠTĚ 2 : 3,4*1,2</t>
  </si>
  <si>
    <t>434121426R00</t>
  </si>
  <si>
    <t>Osazení želbet. stupňů na desku, drsných vč. lože ze suchého betonu tl. 40mm</t>
  </si>
  <si>
    <t>D.3.2 - 01 SCHODIŠTĚ 1 - P1 : (16+5+4+4)*1,2</t>
  </si>
  <si>
    <t>D.3.2 - 02 SCHODIŠTĚ 2 - P1 : 12*1,2</t>
  </si>
  <si>
    <t>592_P1</t>
  </si>
  <si>
    <t>dodávka schodu P1</t>
  </si>
  <si>
    <t>- SRAŽENÍ POHLEDOVÝCH HRAN 5x5 MMSRAŽENÍ POHLEDOVÝCH HRAN 5x5 MM</t>
  </si>
  <si>
    <t>D.3.2 - 01 SCHODIŠTĚ 1 - P1 : (16+5+4+4)</t>
  </si>
  <si>
    <t>D.3.2 - 02 SCHODIŠTĚ 2 - P1 : 12</t>
  </si>
  <si>
    <t>998231311R00</t>
  </si>
  <si>
    <t>Přesun hmot pro sadovnické a krajin. úpravy do 5km</t>
  </si>
  <si>
    <t>766_Z6</t>
  </si>
  <si>
    <t>D+M madlo, vč. kotvení, pomocných prací, doplňků</t>
  </si>
  <si>
    <t>D.3.2 - 03 : 5,8+1,721+1,696+1,581+1,357+1,951+1,027</t>
  </si>
  <si>
    <t>767_Z6</t>
  </si>
  <si>
    <t>D+M Z6 zábradlí, vč. svařování, návarků, kotvení, pomocných prací, doplňků, PÚ přesná specifikace viz PD D.3.2 - 03</t>
  </si>
  <si>
    <t>kg</t>
  </si>
  <si>
    <t>- PREFABRIKOVANÝ SCHODIŠŤOVÝ STUPEŇ 1200x320x160 MM PREFABRIKOVANÝ SCHODIŠŤOVÝ STUPEŇ 1200x320x160 MM</t>
  </si>
  <si>
    <t>- ROZMĚRY DLE ČSN EN 13 369 ROZMĚRY DLE ČSN EN 13 369</t>
  </si>
  <si>
    <t>- TECHNICKÁ PRAVIDLA ČBS 03 (2018) - PB2-C1-H1-T1</t>
  </si>
  <si>
    <t>133201101R00</t>
  </si>
  <si>
    <t>Hloubení šachet v hor.3 do 100 m3</t>
  </si>
  <si>
    <t xml:space="preserve">D.4.2 - 01, D.4.2 - 02, D.4.2 - 03, D.4.2 - 04, D.4.2 - 05 : </t>
  </si>
  <si>
    <t>Výkop patek : 7*(0,3*0,3)*0,8</t>
  </si>
  <si>
    <t>Výkop patek : 1*(0,45*0,35)*0,8</t>
  </si>
  <si>
    <t>odvoz zeminy : 0,63*30</t>
  </si>
  <si>
    <t>275313621R00</t>
  </si>
  <si>
    <t>Beton základových patek prostý C 20/25</t>
  </si>
  <si>
    <t>Výkop patek : (7*(0,3*0,3)*0,8)*1,1</t>
  </si>
  <si>
    <t>Výkop patek : (1*(0,45*0,35)*0,8)*1,1</t>
  </si>
  <si>
    <t>275351215R00</t>
  </si>
  <si>
    <t>Bednění stěn základových patek - zřízení</t>
  </si>
  <si>
    <t>Výkop patek : (7*(4*0,3)*0,8)</t>
  </si>
  <si>
    <t>Výkop patek : (1*(2*(0,45+0,35))*0,8)</t>
  </si>
  <si>
    <t>275351216R00</t>
  </si>
  <si>
    <t>Bednění stěn základových patek - odstranění</t>
  </si>
  <si>
    <t>Včetně očištění, vytřídění a uložení bednícího materiálu.</t>
  </si>
  <si>
    <t>275171001RX4</t>
  </si>
  <si>
    <t>Zavrtání zemního vrutu vč. dodávky vrutu dl. 0,75m, pr. 68mm, vč. pomocných prací, doplňků</t>
  </si>
  <si>
    <t>kus</t>
  </si>
  <si>
    <t xml:space="preserve">Prvek K3 : </t>
  </si>
  <si>
    <t>Střední úroveň mola : 22</t>
  </si>
  <si>
    <t>Horní úroveň mola : 7</t>
  </si>
  <si>
    <t>998332011R00</t>
  </si>
  <si>
    <t>Přesun hmot, úpravy toků a kanálů, hráze ostatní</t>
  </si>
  <si>
    <t>762_SU</t>
  </si>
  <si>
    <t>D+M dřevěné prvky střední úrovně mola, vč. pomocných prací, doplňků, PÚ, kotvení kotev, příslušenství, dle PD D.4.2 - 02</t>
  </si>
  <si>
    <t>762_HU</t>
  </si>
  <si>
    <t>D+M dřevěné prvky horní úrovně mola, vč. pomocných prací, doplňků, PÚ, kotvení kotev, příslušenství, dle PD D.4.2 - 02</t>
  </si>
  <si>
    <t>762_DP</t>
  </si>
  <si>
    <t>D+M dřevěné prvky konstrukce mola, vč. pomocných prací, doplňků, PÚ, kotvení kotev, příslušenství, dle PD D.4.2 - 02</t>
  </si>
  <si>
    <t>762_SCH1</t>
  </si>
  <si>
    <t>D+M dřevěné prvky schodiště 3x150x300mm, dl. 1500mm, vč. pomocných prací, doplňků, PÚ, kotvení kotev, příslušenství, dle PD D.4.2 - 03</t>
  </si>
  <si>
    <t>kpl</t>
  </si>
  <si>
    <t>762_SCH2</t>
  </si>
  <si>
    <t>D+M dřevěné prvky schodiště 3x150x300mm, dl. 1000mm, vč. pomocných prací, doplňků, PÚ, kotvení kotev, příslušenství, dle PD D.4.2 - 03</t>
  </si>
  <si>
    <t>762_POK</t>
  </si>
  <si>
    <t>D+M poklop na požerák, vč. pomocných prací, doplňků, PÚ, kotvení kotev, příslušenství, dle PD D.4.2 - 03</t>
  </si>
  <si>
    <t>762_DF</t>
  </si>
  <si>
    <t>D+M dubové fošny tl. 42mm, š. 120mm, vč. pomocných prací, doplňků, PÚ, kotvení kotev, příslušenství, dle PD D.4.2 - 03</t>
  </si>
  <si>
    <t>D.4.2 - 03 : 116</t>
  </si>
  <si>
    <t>763_K1a</t>
  </si>
  <si>
    <t>D+M dubový kůl K1, pr. 140mm-160mm, do hl. 1,5m,dl. 3,0m, vč. pomocných prací, doplňků</t>
  </si>
  <si>
    <t>763_K1b</t>
  </si>
  <si>
    <t>D+M dubový kůl K1, pr. 140mm-160mm, do hl. 1,5m,dl. 3,5m, vč. pomocných prací, doplňků</t>
  </si>
  <si>
    <t>763_K2a</t>
  </si>
  <si>
    <t>D+M dubový kůl K2, pr. 100mm-120mm, do hl. 1,5m,dl. 1,5m, vč. pomocných prací, doplňků zajištění ocelovou tyčí pr. 16mm</t>
  </si>
  <si>
    <t>763_K2b</t>
  </si>
  <si>
    <t>D+M dubový kůl K2, pr. 100mm-120mm, do hl. 1,5m,dl. 2,0m, vč. pomocných prací, doplňků zajištění ocelovou tyčí pr. 16mm</t>
  </si>
  <si>
    <t>763_K2c</t>
  </si>
  <si>
    <t>D+M dubový kůl K2, pr. 100mm-120mm, do hl. 1,5m,dl. 2,5m, vč. pomocných prací, doplňků zajištění ocelovou tyčí pr. 16mm</t>
  </si>
  <si>
    <t>766_ZAS</t>
  </si>
  <si>
    <t>D+M fasáda z modřínových latí, podkladní konstrukce, vč. kotvení, PÚ, pomocných prací, doplňků kompletně dle detailu 3</t>
  </si>
  <si>
    <t>S1</t>
  </si>
  <si>
    <t>- FASÁDNÍ MODŘÍNOVÉ KOSODÉLNÍKOVÉ LATĚ ,,RHOMBUS" 24x68 MM, VODOROVNĚ, S MEZERAMI CCA 15 MM, FASÁDNÍ MODŘÍNOVÉ KOSODÉLNÍKOVÉ LATĚ ,,RHOMBUS" 24x68 MM, VODOROVNĚ, S MEZERAMI CCA 15 MM, VYVZORKOVAT A ODSOUHLASIT ARCH., KOTVENO NEREZOVÝMI TERASOVÝMI VRUTY</t>
  </si>
  <si>
    <t>- PODKLADNÍ SVISLÉ MODŘÍNOVÉ TRÁMKY 50x50 MM  50 MM PODKLADNÍ SVISLÉ MODŘÍNOVÉ TRÁMKY 50x50 MM</t>
  </si>
  <si>
    <t>Pohled - část 1 : 3,818*2</t>
  </si>
  <si>
    <t>Pohled - část 2 : 5,46*2</t>
  </si>
  <si>
    <t>767_OK_ZAS</t>
  </si>
  <si>
    <t>D+M ocelová konstrukce zástěny, vč. kotvení, kotev, svařování, návarků, pomocných prací, doplňků PÚ, dle PD D.4.2 - 05</t>
  </si>
  <si>
    <t xml:space="preserve">D.4.2 - 05 : </t>
  </si>
  <si>
    <t>01 - Sloupek - L70/70/6 : 2,04*4*6,46</t>
  </si>
  <si>
    <t>02 - Sloupek - T70 : 2,04*5*8,3</t>
  </si>
  <si>
    <t>03 - Kotevní deska - P10 - 0,2 x 0,2m : 9*3,14</t>
  </si>
  <si>
    <t>183204113RX1</t>
  </si>
  <si>
    <t>D+M plovoucí ostrov, kompletní dodávka, vč. osázení</t>
  </si>
  <si>
    <t>D.5.1, D.5.2, D.5.3, D.5.4 : 80,4</t>
  </si>
  <si>
    <t>MOB_6.2.2_A</t>
  </si>
  <si>
    <t>D+M A - typový výrobek, vč. pomocných prací, PÚ, přesná specifikace viz PD D.6.2.2</t>
  </si>
  <si>
    <t>- TYPOVÝ VÝROBEK DODANÝ NA STAVBU, PŘED OBJEDNÁNÍM NUTNO ODSOUHLASIT DLE VÝROBNÍ DOKUMENTACE</t>
  </si>
  <si>
    <t>HL. ARCHITEKTEM PROJEKTU</t>
  </si>
  <si>
    <t>- 2 KS</t>
  </si>
  <si>
    <t>- BETONOVÁ LAVICE VYROBENÁ Z PREFABRIKOVANÉHO VYZTUŽENÉHO VODĚODOLNÉHO LEŠTĚNÉHO ŽULOVÉHO</t>
  </si>
  <si>
    <t>BÍLÉHO BETONU, ULOŽENA NA MATNÉ KONSTRUKCI Z NEREZOVÉ OCELI</t>
  </si>
  <si>
    <t>- ROZMĚRY: DÉLKA CCA 1800 MM, HLOUBKA CCA 600 MM, VÝŠKA CCA 374 MM</t>
  </si>
  <si>
    <t>- BETONOVÁ DESKA Z ČELNÍ A HORNÍ STRANY, Z JEDNOHO KUSU BETONU TL. CCA 60 MM</t>
  </si>
  <si>
    <t>- NOSNÁ KONSTRUKCE Z NEREZOVÝCH TRUBEK</t>
  </si>
  <si>
    <t>MOB_6.2.2_B</t>
  </si>
  <si>
    <t>D+M B - typový výrobek, vč. pomocných prací, PÚ, přesná specifikace viz PD D.6.2.2</t>
  </si>
  <si>
    <t>- SEDÁK LAVICE TVOŘENÝ KONSTRUKCÍ Z OCELOVÝCH ŽÁROVĚ ZINKOVANÝCH PÁSOVIN A PODÉLNÝMI PRKNY Z</t>
  </si>
  <si>
    <t>TROPICKÉHO DŘEVA</t>
  </si>
  <si>
    <t>- CELKEM 9 KS PRKEN ROZMĚRU 70x40 MM, DL. 1,8 M, KOTVENÉ NEREZOVÝMI VRUTY DO KONSTRUKCE</t>
  </si>
  <si>
    <t>- KONSTRUKCE Z OCELOVÝCH PÁSOVIN, POVRCHOVÁ ÚPRAVA - ŽÁROVÉ ZINKOVÁNÍ + PRÁŠKOVÁ BARVA RAL</t>
  </si>
  <si>
    <t>7036 SVĚTLE ŠEDÁ, MATNÁ</t>
  </si>
  <si>
    <t>766_Z</t>
  </si>
  <si>
    <t>D+M poklop - dubové fošny tl. 40mm, vč. kotvení, pomocných prací, doplňků</t>
  </si>
  <si>
    <t>D.6.2.2 - 02 : 1,5*1,5</t>
  </si>
  <si>
    <t>767_Z</t>
  </si>
  <si>
    <t>D+M ocelové prvky u betonového poklopu,vč. svařování návarků, kotev, kotvení, pomocných prací, doplňků, PÚ, přesná specifikace viz PD D.6.2.2 - 02</t>
  </si>
  <si>
    <t>275313511R00</t>
  </si>
  <si>
    <t>Beton základových patek prostý C 12/15</t>
  </si>
  <si>
    <t xml:space="preserve">D.6.2.3 : </t>
  </si>
  <si>
    <t>Betonový základ : 3*(0,35*0,35*0,3)</t>
  </si>
  <si>
    <t>Betonový základ : 3*(4*0,35*0,3)</t>
  </si>
  <si>
    <t>953981202R00</t>
  </si>
  <si>
    <t>Chemické kotvy, beton, hl. 90 mm, M10, malta 2slož</t>
  </si>
  <si>
    <t xml:space="preserve">D.6.2.3. : </t>
  </si>
  <si>
    <t>koš : 3*4</t>
  </si>
  <si>
    <t>31179126R</t>
  </si>
  <si>
    <t>Tyč závitová M10, DIN 975 pozinkovaná</t>
  </si>
  <si>
    <t>SPCM</t>
  </si>
  <si>
    <t>31110713R</t>
  </si>
  <si>
    <t>Matice přesná šestihranná 02 1401 M10</t>
  </si>
  <si>
    <t>311261011R</t>
  </si>
  <si>
    <t>Podložka ocelová plochá DIN 125 A-M10, otvor 10,5 mm</t>
  </si>
  <si>
    <t>MOB_6.2.2_2</t>
  </si>
  <si>
    <t>D+M odpadkový koš, vč. pomocných prací, PÚ, přesná specifikace viz PD D.6.2.3</t>
  </si>
  <si>
    <t>273313511R00</t>
  </si>
  <si>
    <t xml:space="preserve">Beton základových desek prostý C 12/15 </t>
  </si>
  <si>
    <t>D.6.2.4 : 2*(0,4*0,4*0,05)*1,1</t>
  </si>
  <si>
    <t>564831111RT2</t>
  </si>
  <si>
    <t>Podklad ze štěrkodrti tl. 100 mm po zhutnění štěrkodrť frakce 0-32 mm</t>
  </si>
  <si>
    <t>D.6.2.4 : 2*(0,4*0,4*0,1)*1,1</t>
  </si>
  <si>
    <t xml:space="preserve">D.6.2.4. : </t>
  </si>
  <si>
    <t>lavička : 4*2</t>
  </si>
  <si>
    <t>MOB_6.2.4</t>
  </si>
  <si>
    <t>D+M Lavice trámová, vč. pomocných prací, PÚ, přesná specifikace viz PD D.6.2.4</t>
  </si>
  <si>
    <t>112101121R00</t>
  </si>
  <si>
    <t>Kácení stromů jehličnatých o průměru kmene 100 - 300 mm</t>
  </si>
  <si>
    <t>5 - Picea abies : 1</t>
  </si>
  <si>
    <t>7 - Picea pungens : 1</t>
  </si>
  <si>
    <t>8 - Picea pungens : 1</t>
  </si>
  <si>
    <t>9 - Picea pungens : 1</t>
  </si>
  <si>
    <t>10 - Picea pungens : 1</t>
  </si>
  <si>
    <t>11 - Picea pungens : 1</t>
  </si>
  <si>
    <t>12 - Picea pungens : 1</t>
  </si>
  <si>
    <t>13 - Picea pungens : 1</t>
  </si>
  <si>
    <t>14 - Picea pungens : 1</t>
  </si>
  <si>
    <t>15 - Picea pungens : 1</t>
  </si>
  <si>
    <t>16 - Picea pungens : 1</t>
  </si>
  <si>
    <t>SS1 - Picea abies : 9</t>
  </si>
  <si>
    <t>SS2 - Thuja sp., Juniperus sp. : 10</t>
  </si>
  <si>
    <t>162201461R00</t>
  </si>
  <si>
    <t>Vodorovné přemístění větví jehličnatých stromů, průměr kmene do 300 mm, do 3000 m</t>
  </si>
  <si>
    <t>162301915R00</t>
  </si>
  <si>
    <t>Příplatek za každých dalších 5000 m, kmeny jehličnatých stromů, průměr kmene do 300 mm</t>
  </si>
  <si>
    <t>30*4</t>
  </si>
  <si>
    <t>162301415R00</t>
  </si>
  <si>
    <t>Vodorovné přemístění kmenů jehličnatých stromů, průměr kmene do 300 mm, do 5000 m</t>
  </si>
  <si>
    <t>112101101R00</t>
  </si>
  <si>
    <t>Kácení stromů listnatých o průměru kmene 100 - 300 mm</t>
  </si>
  <si>
    <t>1 - Fraxinus excelsior : 1</t>
  </si>
  <si>
    <t>6 - Rhus typhina : 1</t>
  </si>
  <si>
    <t>17 - Juglans regia : 3</t>
  </si>
  <si>
    <t>21 - Malus domestica : 1</t>
  </si>
  <si>
    <t>162301401R00</t>
  </si>
  <si>
    <t>Vodorovné přemístění větví listnatých stromů, průměr kmene do 300 mm, do 5000 m</t>
  </si>
  <si>
    <t>162301911R00</t>
  </si>
  <si>
    <t>Příplatek za každých dalších 5000 m, kmeny listnatých stromů, průměr kmene do 300 mm</t>
  </si>
  <si>
    <t>162301411R00</t>
  </si>
  <si>
    <t>Vodorovné přemístění kmenů listnatých stromů, průměr kmene do 300 mm, do 5000 m</t>
  </si>
  <si>
    <t>162301901R00</t>
  </si>
  <si>
    <t>Příplatek za každých dalších 5000 m, větve listnatých stromů, průměr kemene do 300 mm</t>
  </si>
  <si>
    <t>112201101R00</t>
  </si>
  <si>
    <t>Odstranění pařezů pod úrovní, o průměru 100 - 300 mm</t>
  </si>
  <si>
    <t>162301421R00</t>
  </si>
  <si>
    <t>Vodorovné přemístění pařezů, průměr kmne do 300 mm, do 5000 m</t>
  </si>
  <si>
    <t>162301921R00</t>
  </si>
  <si>
    <t>Příplatek za každých dalších 5000 m, pařezy, průměr kmene do 300 mm</t>
  </si>
  <si>
    <t>162702292RX1</t>
  </si>
  <si>
    <t>Poplatek za skládku: větve a kulatina, pařezy</t>
  </si>
  <si>
    <t>111200001RA0</t>
  </si>
  <si>
    <t>Odstranění křovin a stromů do 100 mm, spálení</t>
  </si>
  <si>
    <t xml:space="preserve">D.7.2.1 : </t>
  </si>
  <si>
    <t>K1 - Thuja occidentalis : 3,14</t>
  </si>
  <si>
    <t>K2 - Juniperus sp. : 1,7</t>
  </si>
  <si>
    <t>K3 - Thuja occidentalis : 3,1</t>
  </si>
  <si>
    <t>K4 - Rhus typhina - nálety : 2,5</t>
  </si>
  <si>
    <t>183101222R00</t>
  </si>
  <si>
    <t>Hloub. jamek s výměnou 50% půdy do 2 m3 sv.1:5</t>
  </si>
  <si>
    <t>POL1_1</t>
  </si>
  <si>
    <t>Výkop jámy 1,6 m3 na strom : 1+1+3+5</t>
  </si>
  <si>
    <t>PC02</t>
  </si>
  <si>
    <t>substrát ve složení 1:1:1 zahradní zemina + kompost + písek</t>
  </si>
  <si>
    <t>POL3_0</t>
  </si>
  <si>
    <t>(10*1,6*0,5)*1,1</t>
  </si>
  <si>
    <t>Vodorovné přemístění výkopku z hor.1-4 do 500 m</t>
  </si>
  <si>
    <t>odvoz výkopku do 200 m : 10*1,6*0,5</t>
  </si>
  <si>
    <t>184102116R00</t>
  </si>
  <si>
    <t>Výsadba dřevin s balem D do 80 cm, v rovině</t>
  </si>
  <si>
    <t>PC015</t>
  </si>
  <si>
    <t>SALIX ALBA ´Tristis´ - vrba bílá, smuteční</t>
  </si>
  <si>
    <t>ks</t>
  </si>
  <si>
    <t>druhy dle osazovacího plánu a TZ</t>
  </si>
  <si>
    <t>PC016</t>
  </si>
  <si>
    <t>QUERCUS ROBUR - dub letní/</t>
  </si>
  <si>
    <t>PC017</t>
  </si>
  <si>
    <t>BETULA PENDULA - bříza bělokorá - VÍCEKMEN</t>
  </si>
  <si>
    <t>PC018</t>
  </si>
  <si>
    <t>PRUNUS SERRULATA ´Taihaku´ - sakura ozdobná - VÍCEKMEN</t>
  </si>
  <si>
    <t>184202111R00</t>
  </si>
  <si>
    <t>Ukotvení dřeviny kůly D do 10 cm, dl. do 2 m</t>
  </si>
  <si>
    <t>184901112R00</t>
  </si>
  <si>
    <t>Osazení kůlů k dřevině s uvázáním, dl. kůlů do 3 m</t>
  </si>
  <si>
    <t>60850010R1</t>
  </si>
  <si>
    <t>Kůl vyvazovací impregnovaný 3000 x 90 mm</t>
  </si>
  <si>
    <t>60850030R</t>
  </si>
  <si>
    <t>Příčka spojovací ke kůlům impregnovaná 500 x 80 mm</t>
  </si>
  <si>
    <t>67511011R</t>
  </si>
  <si>
    <t>Motouz jutový d=4,25 mm á 500 g</t>
  </si>
  <si>
    <t>184804111R00</t>
  </si>
  <si>
    <t>Ochrana dřevin před okusem zvěří z rákosu v rovině</t>
  </si>
  <si>
    <t>rákosová rohož, ochrana kmene, 0,35 m2 na strom : 10</t>
  </si>
  <si>
    <t>PC01</t>
  </si>
  <si>
    <t>rákosová rohož, ochrana kmene, 0,35 m2 na strom</t>
  </si>
  <si>
    <t>10*0,35</t>
  </si>
  <si>
    <t>185802114R00</t>
  </si>
  <si>
    <t>Hnojení umělým hnojivem k rostlinám v rovině</t>
  </si>
  <si>
    <t>10*10/1000000*10</t>
  </si>
  <si>
    <t>2519115M1</t>
  </si>
  <si>
    <t>hnojivo tabletové s pozvolným uvolňováním živin</t>
  </si>
  <si>
    <t>184921093R00</t>
  </si>
  <si>
    <t>Mulčování rostlin tl. do 0,1 m rovina</t>
  </si>
  <si>
    <t>353</t>
  </si>
  <si>
    <t>10391100R</t>
  </si>
  <si>
    <t>Kůra mulčovací VL</t>
  </si>
  <si>
    <t>353*0,1*1,1</t>
  </si>
  <si>
    <t>185804311R00</t>
  </si>
  <si>
    <t>Zalití rostlin vodou plochy do 20 m2</t>
  </si>
  <si>
    <t>10*0,75</t>
  </si>
  <si>
    <t>185851111R00</t>
  </si>
  <si>
    <t>Dovoz vody pro zálivku rostlin do 6 km</t>
  </si>
  <si>
    <t>184808111RX0</t>
  </si>
  <si>
    <t>Výchovný řez, vč. odvozu a likvidace odřezů</t>
  </si>
  <si>
    <t>184X001</t>
  </si>
  <si>
    <t>Kompletní povýsadbová péče</t>
  </si>
  <si>
    <t>stromy budou udržovány podle potřeby, především výchovným řezem, intenzivní zálivkou, přihnojováním apod.</t>
  </si>
  <si>
    <t>181300010RAD</t>
  </si>
  <si>
    <t>Rozprostření ornice v rovině tloušťka 150 mm dovoz ornice ze vzdálenosti 10 km, osetí trávou</t>
  </si>
  <si>
    <t>Včetně přesunu hmot.</t>
  </si>
  <si>
    <t>Kokosová rohož na upevnění svahu : 353</t>
  </si>
  <si>
    <t>132201110R00</t>
  </si>
  <si>
    <t>Hloubení rýh šířky do 600 mm v hor. 3, do 50 m3, STROJNĚ</t>
  </si>
  <si>
    <t>122*0,3*0,5</t>
  </si>
  <si>
    <t>174101101R00</t>
  </si>
  <si>
    <t>Zásyp jam, rýh, šachet se zhutněním</t>
  </si>
  <si>
    <t>včetně strojního přemístění materiálu pro zásyp ze vzdálenosti do 10 m od okraje zásypu</t>
  </si>
  <si>
    <t>289972111R00</t>
  </si>
  <si>
    <t>Položení geomříže, ochrana svahů a skalních těles</t>
  </si>
  <si>
    <t>67313127R</t>
  </si>
  <si>
    <t>Geotextilie kokosová o gramáži 350 – 900 g / m2.</t>
  </si>
  <si>
    <t>Kokosová rohož na upevnění svahu : 353*1,15</t>
  </si>
  <si>
    <t>185804214R00</t>
  </si>
  <si>
    <t>Vypletí dřevin ve skupinách v rovině</t>
  </si>
  <si>
    <t>Včetně vysbírání případných odpadků ze záhonů nebo trávníků.</t>
  </si>
  <si>
    <t>183101214R00</t>
  </si>
  <si>
    <t>Hloub. jamek s výměnou 50% půdy do 0,125 m3 1:5</t>
  </si>
  <si>
    <t>Výkop jámy 0,4 m3 na strom : (5+12+3+50+21+38+45+27+21+28+20)</t>
  </si>
  <si>
    <t>Výkop jámy 0,4 m3 na strom : (5+12+3+50+21+38+45+27+21+28+20)*0,125*1,1</t>
  </si>
  <si>
    <t>odvoz výkopku do 200 m : (5+12+3+50+21+38+45+27+21+28+20)*0,125</t>
  </si>
  <si>
    <t>184102112R00</t>
  </si>
  <si>
    <t>Výsadba dřevin s balem D do 300 mm, v rovině</t>
  </si>
  <si>
    <t>PC40</t>
  </si>
  <si>
    <t>ELAEAGNUS X EBBIGEI - hlošina Ebbigeova</t>
  </si>
  <si>
    <t>PC41</t>
  </si>
  <si>
    <t>CORNUS MAS - dřín obecný</t>
  </si>
  <si>
    <t>PC42</t>
  </si>
  <si>
    <t>CORYLUS AVELLANA - líska obecná</t>
  </si>
  <si>
    <t>PC43</t>
  </si>
  <si>
    <t>PHILADELPHUS CORONARIUS - pustoryl věncový</t>
  </si>
  <si>
    <t>PC44</t>
  </si>
  <si>
    <t>ROSA MULTIFLORA - růže mnohokvětá</t>
  </si>
  <si>
    <t>PC45</t>
  </si>
  <si>
    <t>SWIDA (CORNUS) ALBA - svída bílá</t>
  </si>
  <si>
    <t>PC46</t>
  </si>
  <si>
    <t>SAMBUCUS NIGRA - bez černý</t>
  </si>
  <si>
    <t>PC47</t>
  </si>
  <si>
    <t>SWIDA (CORNUS) SANGUINEA - svída krvavá</t>
  </si>
  <si>
    <t>PC48</t>
  </si>
  <si>
    <t>SYRINGA CHINENSIS - šeřík čínský</t>
  </si>
  <si>
    <t>PC49</t>
  </si>
  <si>
    <t>VIBURNUM OPULUS - kalina obecná</t>
  </si>
  <si>
    <t>PC50</t>
  </si>
  <si>
    <t>VIBURNUM RHYTIDOPHYLLUM - kalina vrásčitolistá</t>
  </si>
  <si>
    <t>rákosová rohož, ochrana kmene, 0,35 m2 na keř : 270</t>
  </si>
  <si>
    <t>270*0,35</t>
  </si>
  <si>
    <t>10*10/1000000*270</t>
  </si>
  <si>
    <t>270</t>
  </si>
  <si>
    <t>270*0,1*1,1</t>
  </si>
  <si>
    <t>185804312R00</t>
  </si>
  <si>
    <t>Zalití rostlin vodou plochy nad 20 m2</t>
  </si>
  <si>
    <t>270*0,75</t>
  </si>
  <si>
    <t>183104233R00</t>
  </si>
  <si>
    <t>Hloubení rýh s výměnou půdy na 50%, šířky do 1300 mm, hloubky do 700 mm, v rovině nebo svahu do 1:5</t>
  </si>
  <si>
    <t>Živý plot : 11,21</t>
  </si>
  <si>
    <t>(11,21*0,7*0,5)*1,1</t>
  </si>
  <si>
    <t>odvoz výkopku do 200 m : 11,21*0,7*0,5</t>
  </si>
  <si>
    <t>184102311R00</t>
  </si>
  <si>
    <t>Výsadba keře bez balu výšky do 2 m, v rovině</t>
  </si>
  <si>
    <t>02650324M1</t>
  </si>
  <si>
    <t>Habr obecný - Carpinus betulus v. 100 - 120 cm, kontejner</t>
  </si>
  <si>
    <t>habr : (11,21)*22/1000000</t>
  </si>
  <si>
    <t>PC12</t>
  </si>
  <si>
    <t>kombinované hnojivo 10 g/m2</t>
  </si>
  <si>
    <t>habr : 9</t>
  </si>
  <si>
    <t>Půdopokryv : 9*0,1*1,1</t>
  </si>
  <si>
    <t>184803112R00</t>
  </si>
  <si>
    <t>Řez živých plotů přímých H do 1,5 m, š. do 1 m</t>
  </si>
  <si>
    <t>habr : 9*130/1000</t>
  </si>
  <si>
    <t>184X003</t>
  </si>
  <si>
    <t>přihnojováním, pletí, zálivka, dosev apod.</t>
  </si>
  <si>
    <t>Trávník (zátěžový) : 428,1</t>
  </si>
  <si>
    <t>Trávník (extenzivní) : 441,4</t>
  </si>
  <si>
    <t>Půdopokryv : 94,5</t>
  </si>
  <si>
    <t>183403151R00</t>
  </si>
  <si>
    <t>Obdělání půdy smykováním, v rovině</t>
  </si>
  <si>
    <t>183403153R00</t>
  </si>
  <si>
    <t>Obdělání půdy hrabáním, v rovině</t>
  </si>
  <si>
    <t xml:space="preserve">vč. odvozu shrabků : </t>
  </si>
  <si>
    <t>3x : 3*(428,1+441,4+94,5)</t>
  </si>
  <si>
    <t>184802111R00</t>
  </si>
  <si>
    <t>Chem. odplevelení před založ. postřikem, v rovině</t>
  </si>
  <si>
    <t>Včetně dovozu vody do 10 km.</t>
  </si>
  <si>
    <t>25234009.AR</t>
  </si>
  <si>
    <t>Postřik herbicid totální, bal. 5 l</t>
  </si>
  <si>
    <t>l</t>
  </si>
  <si>
    <t>0,04*(428,1+441,4+94,5)</t>
  </si>
  <si>
    <t>180402111R00</t>
  </si>
  <si>
    <t>Založení trávníku parkového výsevem v rovině</t>
  </si>
  <si>
    <t>PC11a</t>
  </si>
  <si>
    <t>extenzivní trávník s mikrojetelem - směs 35 g/m2</t>
  </si>
  <si>
    <t>Trávník (zátěžový) : 428,1*35/1000000</t>
  </si>
  <si>
    <t>PC11b</t>
  </si>
  <si>
    <t>druhově pestrá směs do sucha - směs 5g/m2</t>
  </si>
  <si>
    <t>Trávník (extenzivní) : 441,4*5/1000000</t>
  </si>
  <si>
    <t>183101211R00</t>
  </si>
  <si>
    <t>Hloub. jamek s výměnou 50% půdy do 0,01 m3, 1:5</t>
  </si>
  <si>
    <t>Půdopokryv : 850</t>
  </si>
  <si>
    <t>(850*0,01*0,5)*1,1</t>
  </si>
  <si>
    <t>odvoz výkopku do 200 m : 850*0,01*0,5</t>
  </si>
  <si>
    <t>183204112R00</t>
  </si>
  <si>
    <t>Výsadba trvalek</t>
  </si>
  <si>
    <t>PC58</t>
  </si>
  <si>
    <t>Vinca minor (barvínek menší)</t>
  </si>
  <si>
    <t>Trávník (zátěžový, extenzivní) : (428,1+441,4)*22/1000000</t>
  </si>
  <si>
    <t>Půdopokryv : (850)*22/1000000</t>
  </si>
  <si>
    <t>Půdopokryv : 945</t>
  </si>
  <si>
    <t>Půdopokryv : 94,5*0,1*1,1</t>
  </si>
  <si>
    <t>183403161R00</t>
  </si>
  <si>
    <t>Obdělání půdy válením, v rovině</t>
  </si>
  <si>
    <t>Trávník (zátěžový, extenzivní) : (428,1+441,4)*100/1000</t>
  </si>
  <si>
    <t>Půdopokryv : 94,5*130/1000</t>
  </si>
  <si>
    <t>111104213R00</t>
  </si>
  <si>
    <t>Pokosení trávníku parkov. svah do 1:1, odvoz 20 km</t>
  </si>
  <si>
    <t>Trávník (zátěžový, extenzivní) : 428,1+441,4</t>
  </si>
  <si>
    <t>184X004</t>
  </si>
  <si>
    <t>Kompletní povýsevní a povýsadbová péče</t>
  </si>
  <si>
    <t>NAK</t>
  </si>
  <si>
    <t>005111020R</t>
  </si>
  <si>
    <t>Vytyčení stavby</t>
  </si>
  <si>
    <t>Soubor</t>
  </si>
  <si>
    <t>POL99_8</t>
  </si>
  <si>
    <t>Vyhotovení protokolu o vytyčení stavby se seznamem souřadnic vytyčených bodů a jejich polohopisnými (S-JTSK) a výškopisnými (Bpv) hodnotami.</t>
  </si>
  <si>
    <t>005111021R</t>
  </si>
  <si>
    <t>Vytyčení inženýrských sítí</t>
  </si>
  <si>
    <t>Zaměření a vytýčení stávajících inženýrských sítí v místě stavby z hlediska jejich ochrany při provádění stavby.</t>
  </si>
  <si>
    <t>005121010R</t>
  </si>
  <si>
    <t>Vybudování zařízení staveniště</t>
  </si>
  <si>
    <t>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t>
  </si>
  <si>
    <t>005121020R</t>
  </si>
  <si>
    <t xml:space="preserve">Provoz zařízení staveniště </t>
  </si>
  <si>
    <t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t>
  </si>
  <si>
    <t>005121030R</t>
  </si>
  <si>
    <t>Odstranění zařízení staveniště</t>
  </si>
  <si>
    <t>Odstranění objektů zařízení staveniště včetně přípojek energií a jejich odvoz. Položka zahrnuje i náklady na úpravu povrchů po odstranění zařízení staveniště a úklid ploch, na kterých bylo zařízení staveniště provozováno.</t>
  </si>
  <si>
    <t>005241010R</t>
  </si>
  <si>
    <t xml:space="preserve">Dokumentace skutečného provedení </t>
  </si>
  <si>
    <t>Náklady na vyhotovení dokumentace skutečného provedení stavby a její předání objednateli v požadované formě a požadovaném počtu.</t>
  </si>
  <si>
    <t>005241020R</t>
  </si>
  <si>
    <t xml:space="preserve">Geodetické zaměření skutečného provedení  </t>
  </si>
  <si>
    <t>Náklady na provedení skutečného zaměření stavby v rozsahu nezbytném pro zápis změny do katastru nemovitostí.</t>
  </si>
  <si>
    <t>005211040R</t>
  </si>
  <si>
    <t xml:space="preserve">Užívání veřejných ploch a prostranství  </t>
  </si>
  <si>
    <t>Náklady a poplatky spojené s užíváním veřejných ploch a prostranství, pokud jsou stavebními pracemi nebo souvisejícími činnostmi dotčeny, a to včetně užívání ploch v souvislosti s uložením stavebního materiálu nebo stavebního odpadu.</t>
  </si>
  <si>
    <t>005211080R</t>
  </si>
  <si>
    <t xml:space="preserve">Bezpečnostní a hygienická opatření na staveništi </t>
  </si>
  <si>
    <t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t>
  </si>
  <si>
    <t>Geodetické zaměření rohů stavby, stabilizace bodů a sestavení laviček.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</si>
</sst>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indexed="9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9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3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30" xfId="0" applyNumberFormat="1" applyFont="1" applyFill="1" applyBorder="1" applyAlignment="1">
      <alignment vertical="center"/>
    </xf>
    <xf numFmtId="4" fontId="7" fillId="5" borderId="31" xfId="0" applyNumberFormat="1" applyFont="1" applyFill="1" applyBorder="1" applyAlignment="1">
      <alignment vertical="center" wrapText="1"/>
    </xf>
    <xf numFmtId="4" fontId="10" fillId="5" borderId="32" xfId="0" applyNumberFormat="1" applyFont="1" applyFill="1" applyBorder="1" applyAlignment="1">
      <alignment horizontal="center" vertical="center" wrapText="1" shrinkToFit="1"/>
    </xf>
    <xf numFmtId="4" fontId="7" fillId="5" borderId="32" xfId="0" applyNumberFormat="1" applyFont="1" applyFill="1" applyBorder="1" applyAlignment="1">
      <alignment horizontal="center" vertical="center" wrapText="1" shrinkToFit="1"/>
    </xf>
    <xf numFmtId="3" fontId="7" fillId="5" borderId="32" xfId="0" applyNumberFormat="1" applyFont="1" applyFill="1" applyBorder="1" applyAlignment="1">
      <alignment horizontal="center" vertical="center" wrapText="1"/>
    </xf>
    <xf numFmtId="4" fontId="0" fillId="0" borderId="33" xfId="0" applyNumberFormat="1" applyBorder="1" applyAlignment="1">
      <alignment vertical="center"/>
    </xf>
    <xf numFmtId="4" fontId="0" fillId="0" borderId="34" xfId="0" applyNumberFormat="1" applyBorder="1" applyAlignment="1">
      <alignment vertical="center" wrapText="1"/>
    </xf>
    <xf numFmtId="4" fontId="3" fillId="0" borderId="35" xfId="0" applyNumberFormat="1" applyFont="1" applyBorder="1" applyAlignment="1">
      <alignment horizontal="right" vertical="center" wrapText="1" shrinkToFit="1"/>
    </xf>
    <xf numFmtId="4" fontId="3" fillId="0" borderId="35" xfId="0" applyNumberFormat="1" applyFont="1" applyBorder="1" applyAlignment="1">
      <alignment horizontal="right" vertical="center" shrinkToFit="1"/>
    </xf>
    <xf numFmtId="4" fontId="0" fillId="0" borderId="35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/>
    </xf>
    <xf numFmtId="4" fontId="5" fillId="0" borderId="33" xfId="0" applyNumberFormat="1" applyFont="1" applyBorder="1" applyAlignment="1">
      <alignment vertical="center"/>
    </xf>
    <xf numFmtId="4" fontId="5" fillId="0" borderId="34" xfId="0" applyNumberFormat="1" applyFont="1" applyBorder="1" applyAlignment="1">
      <alignment vertical="center" wrapText="1"/>
    </xf>
    <xf numFmtId="4" fontId="5" fillId="0" borderId="35" xfId="0" applyNumberFormat="1" applyFont="1" applyBorder="1" applyAlignment="1">
      <alignment vertical="center" wrapText="1" shrinkToFit="1"/>
    </xf>
    <xf numFmtId="4" fontId="5" fillId="0" borderId="35" xfId="0" applyNumberFormat="1" applyFont="1" applyBorder="1" applyAlignment="1">
      <alignment vertical="center" shrinkToFit="1"/>
    </xf>
    <xf numFmtId="3" fontId="5" fillId="0" borderId="35" xfId="0" applyNumberFormat="1" applyFont="1" applyBorder="1" applyAlignment="1">
      <alignment vertical="center"/>
    </xf>
    <xf numFmtId="4" fontId="0" fillId="0" borderId="33" xfId="0" applyNumberFormat="1" applyBorder="1" applyAlignment="1">
      <alignment horizontal="left" vertical="center"/>
    </xf>
    <xf numFmtId="4" fontId="0" fillId="0" borderId="35" xfId="0" applyNumberFormat="1" applyBorder="1" applyAlignment="1">
      <alignment vertical="center" wrapText="1" shrinkToFit="1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/>
    </xf>
    <xf numFmtId="4" fontId="0" fillId="3" borderId="38" xfId="0" applyNumberFormat="1" applyFill="1" applyBorder="1" applyAlignment="1">
      <alignment vertical="center"/>
    </xf>
    <xf numFmtId="4" fontId="0" fillId="3" borderId="39" xfId="0" applyNumberFormat="1" applyFill="1" applyBorder="1" applyAlignment="1">
      <alignment vertical="center" wrapText="1" shrinkToFit="1"/>
    </xf>
    <xf numFmtId="4" fontId="0" fillId="3" borderId="39" xfId="0" applyNumberFormat="1" applyFill="1" applyBorder="1" applyAlignment="1">
      <alignment vertical="center" shrinkToFit="1"/>
    </xf>
    <xf numFmtId="3" fontId="0" fillId="3" borderId="39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15" fillId="0" borderId="0" xfId="0" applyNumberFormat="1" applyFont="1" applyAlignment="1">
      <alignment wrapText="1"/>
    </xf>
    <xf numFmtId="0" fontId="0" fillId="0" borderId="0" xfId="0" applyNumberFormat="1" applyAlignment="1">
      <alignment wrapText="1"/>
    </xf>
    <xf numFmtId="0" fontId="4" fillId="0" borderId="0" xfId="0" applyFont="1"/>
    <xf numFmtId="49" fontId="0" fillId="0" borderId="0" xfId="0" applyNumberFormat="1"/>
    <xf numFmtId="0" fontId="16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0" fontId="16" fillId="5" borderId="30" xfId="0" applyFont="1" applyFill="1" applyBorder="1" applyAlignment="1">
      <alignment horizontal="center" vertical="center" wrapText="1"/>
    </xf>
    <xf numFmtId="0" fontId="16" fillId="5" borderId="31" xfId="0" applyFont="1" applyFill="1" applyBorder="1" applyAlignment="1">
      <alignment horizontal="center" vertical="center" wrapText="1"/>
    </xf>
    <xf numFmtId="0" fontId="16" fillId="5" borderId="32" xfId="0" applyFont="1" applyFill="1" applyBorder="1" applyAlignment="1">
      <alignment horizontal="center" vertical="center" wrapText="1"/>
    </xf>
    <xf numFmtId="49" fontId="3" fillId="0" borderId="33" xfId="0" applyNumberFormat="1" applyFont="1" applyBorder="1" applyAlignment="1">
      <alignment vertical="center"/>
    </xf>
    <xf numFmtId="49" fontId="3" fillId="0" borderId="33" xfId="0" applyNumberFormat="1" applyFont="1" applyBorder="1" applyAlignment="1">
      <alignment vertical="center" wrapText="1"/>
    </xf>
    <xf numFmtId="49" fontId="3" fillId="0" borderId="34" xfId="0" applyNumberFormat="1" applyFont="1" applyBorder="1" applyAlignment="1">
      <alignment vertical="center" wrapText="1"/>
    </xf>
    <xf numFmtId="4" fontId="3" fillId="0" borderId="35" xfId="0" applyNumberFormat="1" applyFont="1" applyBorder="1" applyAlignment="1">
      <alignment vertical="center"/>
    </xf>
    <xf numFmtId="0" fontId="3" fillId="3" borderId="36" xfId="0" applyFont="1" applyFill="1" applyBorder="1" applyAlignment="1">
      <alignment vertical="center"/>
    </xf>
    <xf numFmtId="0" fontId="3" fillId="3" borderId="36" xfId="0" applyFont="1" applyFill="1" applyBorder="1" applyAlignment="1">
      <alignment vertical="center" wrapText="1"/>
    </xf>
    <xf numFmtId="0" fontId="3" fillId="3" borderId="37" xfId="0" applyFont="1" applyFill="1" applyBorder="1" applyAlignment="1">
      <alignment vertical="center" wrapText="1"/>
    </xf>
    <xf numFmtId="4" fontId="3" fillId="3" borderId="39" xfId="0" applyNumberFormat="1" applyFont="1" applyFill="1" applyBorder="1" applyAlignment="1">
      <alignment vertical="center"/>
    </xf>
    <xf numFmtId="164" fontId="3" fillId="0" borderId="35" xfId="0" applyNumberFormat="1" applyFont="1" applyBorder="1" applyAlignment="1">
      <alignment vertical="center"/>
    </xf>
    <xf numFmtId="164" fontId="3" fillId="3" borderId="39" xfId="0" applyNumberFormat="1" applyFont="1" applyFill="1" applyBorder="1" applyAlignment="1">
      <alignment vertical="center"/>
    </xf>
    <xf numFmtId="164" fontId="0" fillId="0" borderId="0" xfId="0" applyNumberFormat="1"/>
    <xf numFmtId="4" fontId="3" fillId="0" borderId="35" xfId="0" applyNumberFormat="1" applyFont="1" applyBorder="1" applyAlignment="1">
      <alignment horizontal="center" vertical="center"/>
    </xf>
    <xf numFmtId="4" fontId="3" fillId="3" borderId="39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0" fontId="4" fillId="0" borderId="0" xfId="0" applyFont="1" applyAlignment="1">
      <alignment horizontal="center"/>
    </xf>
    <xf numFmtId="0" fontId="1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7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5" fillId="3" borderId="15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0" fontId="5" fillId="3" borderId="12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29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40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27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28" xfId="0" applyFill="1" applyBorder="1" applyAlignment="1" applyProtection="1">
      <alignment vertical="top" wrapText="1"/>
      <protection locked="0"/>
    </xf>
    <xf numFmtId="0" fontId="17" fillId="0" borderId="0" xfId="0" applyFont="1" applyBorder="1" applyAlignment="1">
      <alignment vertical="top"/>
    </xf>
    <xf numFmtId="49" fontId="17" fillId="0" borderId="0" xfId="0" applyNumberFormat="1" applyFont="1" applyBorder="1" applyAlignment="1">
      <alignment vertical="top"/>
    </xf>
    <xf numFmtId="165" fontId="17" fillId="0" borderId="0" xfId="0" applyNumberFormat="1" applyFont="1" applyBorder="1" applyAlignment="1">
      <alignment vertical="top" shrinkToFit="1"/>
    </xf>
    <xf numFmtId="4" fontId="17" fillId="0" borderId="0" xfId="0" applyNumberFormat="1" applyFont="1" applyBorder="1" applyAlignment="1">
      <alignment vertical="top" shrinkToFit="1"/>
    </xf>
    <xf numFmtId="165" fontId="18" fillId="0" borderId="0" xfId="0" applyNumberFormat="1" applyFont="1" applyBorder="1" applyAlignment="1">
      <alignment horizontal="center" vertical="top" wrapText="1" shrinkToFit="1"/>
    </xf>
    <xf numFmtId="165" fontId="18" fillId="0" borderId="0" xfId="0" applyNumberFormat="1" applyFont="1" applyBorder="1" applyAlignment="1">
      <alignment vertical="top" wrapText="1" shrinkToFit="1"/>
    </xf>
    <xf numFmtId="4" fontId="5" fillId="3" borderId="0" xfId="0" applyNumberFormat="1" applyFont="1" applyFill="1" applyBorder="1" applyAlignment="1">
      <alignment vertical="top" shrinkToFit="1"/>
    </xf>
    <xf numFmtId="0" fontId="5" fillId="3" borderId="29" xfId="0" applyFont="1" applyFill="1" applyBorder="1" applyAlignment="1">
      <alignment vertical="top"/>
    </xf>
    <xf numFmtId="49" fontId="5" fillId="3" borderId="18" xfId="0" applyNumberFormat="1" applyFont="1" applyFill="1" applyBorder="1" applyAlignment="1">
      <alignment vertical="top"/>
    </xf>
    <xf numFmtId="0" fontId="5" fillId="3" borderId="18" xfId="0" applyFont="1" applyFill="1" applyBorder="1" applyAlignment="1">
      <alignment horizontal="center" vertical="top" shrinkToFit="1"/>
    </xf>
    <xf numFmtId="165" fontId="5" fillId="3" borderId="18" xfId="0" applyNumberFormat="1" applyFont="1" applyFill="1" applyBorder="1" applyAlignment="1">
      <alignment vertical="top" shrinkToFit="1"/>
    </xf>
    <xf numFmtId="4" fontId="5" fillId="3" borderId="18" xfId="0" applyNumberFormat="1" applyFont="1" applyFill="1" applyBorder="1" applyAlignment="1">
      <alignment vertical="top" shrinkToFit="1"/>
    </xf>
    <xf numFmtId="4" fontId="5" fillId="3" borderId="40" xfId="0" applyNumberFormat="1" applyFont="1" applyFill="1" applyBorder="1" applyAlignment="1">
      <alignment vertical="top" shrinkToFit="1"/>
    </xf>
    <xf numFmtId="4" fontId="5" fillId="3" borderId="22" xfId="0" applyNumberFormat="1" applyFont="1" applyFill="1" applyBorder="1" applyAlignment="1">
      <alignment vertical="top" shrinkToFit="1"/>
    </xf>
    <xf numFmtId="0" fontId="17" fillId="0" borderId="41" xfId="0" applyFont="1" applyBorder="1" applyAlignment="1">
      <alignment vertical="top"/>
    </xf>
    <xf numFmtId="49" fontId="17" fillId="0" borderId="42" xfId="0" applyNumberFormat="1" applyFont="1" applyBorder="1" applyAlignment="1">
      <alignment vertical="top"/>
    </xf>
    <xf numFmtId="0" fontId="17" fillId="0" borderId="42" xfId="0" applyFont="1" applyBorder="1" applyAlignment="1">
      <alignment horizontal="center" vertical="top" shrinkToFit="1"/>
    </xf>
    <xf numFmtId="165" fontId="17" fillId="0" borderId="42" xfId="0" applyNumberFormat="1" applyFont="1" applyBorder="1" applyAlignment="1">
      <alignment vertical="top" shrinkToFit="1"/>
    </xf>
    <xf numFmtId="4" fontId="17" fillId="4" borderId="42" xfId="0" applyNumberFormat="1" applyFont="1" applyFill="1" applyBorder="1" applyAlignment="1" applyProtection="1">
      <alignment vertical="top" shrinkToFit="1"/>
      <protection locked="0"/>
    </xf>
    <xf numFmtId="4" fontId="17" fillId="0" borderId="42" xfId="0" applyNumberFormat="1" applyFont="1" applyBorder="1" applyAlignment="1">
      <alignment vertical="top" shrinkToFit="1"/>
    </xf>
    <xf numFmtId="4" fontId="17" fillId="0" borderId="43" xfId="0" applyNumberFormat="1" applyFont="1" applyBorder="1" applyAlignment="1">
      <alignment vertical="top" shrinkToFit="1"/>
    </xf>
    <xf numFmtId="0" fontId="17" fillId="0" borderId="44" xfId="0" applyFont="1" applyBorder="1" applyAlignment="1">
      <alignment vertical="top"/>
    </xf>
    <xf numFmtId="49" fontId="17" fillId="0" borderId="45" xfId="0" applyNumberFormat="1" applyFont="1" applyBorder="1" applyAlignment="1">
      <alignment vertical="top"/>
    </xf>
    <xf numFmtId="0" fontId="17" fillId="0" borderId="45" xfId="0" applyFont="1" applyBorder="1" applyAlignment="1">
      <alignment horizontal="center" vertical="top" shrinkToFit="1"/>
    </xf>
    <xf numFmtId="165" fontId="17" fillId="0" borderId="45" xfId="0" applyNumberFormat="1" applyFont="1" applyBorder="1" applyAlignment="1">
      <alignment vertical="top" shrinkToFit="1"/>
    </xf>
    <xf numFmtId="4" fontId="17" fillId="4" borderId="45" xfId="0" applyNumberFormat="1" applyFont="1" applyFill="1" applyBorder="1" applyAlignment="1" applyProtection="1">
      <alignment vertical="top" shrinkToFit="1"/>
      <protection locked="0"/>
    </xf>
    <xf numFmtId="4" fontId="17" fillId="0" borderId="45" xfId="0" applyNumberFormat="1" applyFont="1" applyBorder="1" applyAlignment="1">
      <alignment vertical="top" shrinkToFit="1"/>
    </xf>
    <xf numFmtId="4" fontId="17" fillId="0" borderId="46" xfId="0" applyNumberFormat="1" applyFont="1" applyBorder="1" applyAlignment="1">
      <alignment vertical="top" shrinkToFit="1"/>
    </xf>
    <xf numFmtId="49" fontId="5" fillId="3" borderId="18" xfId="0" applyNumberFormat="1" applyFont="1" applyFill="1" applyBorder="1" applyAlignment="1">
      <alignment horizontal="left" vertical="top" wrapText="1"/>
    </xf>
    <xf numFmtId="49" fontId="17" fillId="0" borderId="42" xfId="0" applyNumberFormat="1" applyFont="1" applyBorder="1" applyAlignment="1">
      <alignment horizontal="left" vertical="top" wrapText="1"/>
    </xf>
    <xf numFmtId="165" fontId="18" fillId="0" borderId="0" xfId="0" quotePrefix="1" applyNumberFormat="1" applyFont="1" applyBorder="1" applyAlignment="1">
      <alignment horizontal="left" vertical="top" wrapText="1"/>
    </xf>
    <xf numFmtId="49" fontId="17" fillId="0" borderId="45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5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  <xf numFmtId="0" fontId="19" fillId="0" borderId="18" xfId="0" applyNumberFormat="1" applyFont="1" applyBorder="1" applyAlignment="1">
      <alignment vertical="top" wrapText="1"/>
    </xf>
    <xf numFmtId="0" fontId="20" fillId="0" borderId="0" xfId="0" applyNumberFormat="1" applyFont="1" applyAlignment="1">
      <alignment wrapText="1"/>
    </xf>
    <xf numFmtId="0" fontId="19" fillId="0" borderId="18" xfId="0" applyNumberFormat="1" applyFont="1" applyBorder="1" applyAlignment="1">
      <alignment horizontal="left" vertical="top" wrapText="1"/>
    </xf>
    <xf numFmtId="0" fontId="19" fillId="0" borderId="0" xfId="0" applyNumberFormat="1" applyFont="1" applyBorder="1" applyAlignment="1">
      <alignment vertical="top" wrapText="1"/>
    </xf>
    <xf numFmtId="0" fontId="19" fillId="0" borderId="0" xfId="0" applyNumberFormat="1" applyFont="1" applyBorder="1" applyAlignment="1">
      <alignment horizontal="left" vertical="top" wrapText="1"/>
    </xf>
  </cellXfs>
  <cellStyles count="2">
    <cellStyle name="Normal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5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5" x14ac:dyDescent="0.25"/>
  <sheetData>
    <row r="1" spans="1:7" ht="13" x14ac:dyDescent="0.3">
      <c r="A1" s="21" t="s">
        <v>40</v>
      </c>
    </row>
    <row r="2" spans="1:7" ht="57.75" customHeight="1" x14ac:dyDescent="0.25">
      <c r="A2" s="76" t="s">
        <v>41</v>
      </c>
      <c r="B2" s="76"/>
      <c r="C2" s="76"/>
      <c r="D2" s="76"/>
      <c r="E2" s="76"/>
      <c r="F2" s="76"/>
      <c r="G2" s="76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AZ113"/>
  <sheetViews>
    <sheetView showGridLines="0" tabSelected="1" topLeftCell="B1" zoomScaleNormal="100" zoomScaleSheetLayoutView="75" workbookViewId="0">
      <selection activeCell="A28" sqref="A28"/>
    </sheetView>
  </sheetViews>
  <sheetFormatPr defaultColWidth="9" defaultRowHeight="12.5" x14ac:dyDescent="0.25"/>
  <cols>
    <col min="1" max="1" width="8.453125" hidden="1" customWidth="1"/>
    <col min="2" max="2" width="13.453125" customWidth="1"/>
    <col min="3" max="3" width="7.453125" style="52" customWidth="1"/>
    <col min="4" max="4" width="13" style="52" customWidth="1"/>
    <col min="5" max="5" width="9.7265625" style="52" customWidth="1"/>
    <col min="6" max="6" width="11.7265625" customWidth="1"/>
    <col min="7" max="9" width="13" customWidth="1"/>
    <col min="10" max="10" width="5.54296875" customWidth="1"/>
    <col min="11" max="11" width="4.26953125" customWidth="1"/>
    <col min="12" max="15" width="10.7265625" customWidth="1"/>
    <col min="52" max="52" width="95.26953125" customWidth="1"/>
  </cols>
  <sheetData>
    <row r="1" spans="1:15" ht="33.75" customHeight="1" x14ac:dyDescent="0.25">
      <c r="A1" s="47" t="s">
        <v>38</v>
      </c>
      <c r="B1" s="77" t="s">
        <v>4</v>
      </c>
      <c r="C1" s="78"/>
      <c r="D1" s="78"/>
      <c r="E1" s="78"/>
      <c r="F1" s="78"/>
      <c r="G1" s="78"/>
      <c r="H1" s="78"/>
      <c r="I1" s="78"/>
      <c r="J1" s="79"/>
    </row>
    <row r="2" spans="1:15" ht="36" customHeight="1" x14ac:dyDescent="0.25">
      <c r="A2" s="2"/>
      <c r="B2" s="111" t="s">
        <v>24</v>
      </c>
      <c r="C2" s="112"/>
      <c r="D2" s="113" t="s">
        <v>43</v>
      </c>
      <c r="E2" s="114" t="s">
        <v>44</v>
      </c>
      <c r="F2" s="115"/>
      <c r="G2" s="115"/>
      <c r="H2" s="115"/>
      <c r="I2" s="115"/>
      <c r="J2" s="116"/>
      <c r="O2" s="1"/>
    </row>
    <row r="3" spans="1:15" ht="27" hidden="1" customHeight="1" x14ac:dyDescent="0.25">
      <c r="A3" s="2"/>
      <c r="B3" s="117"/>
      <c r="C3" s="112"/>
      <c r="D3" s="118"/>
      <c r="E3" s="119"/>
      <c r="F3" s="120"/>
      <c r="G3" s="120"/>
      <c r="H3" s="120"/>
      <c r="I3" s="120"/>
      <c r="J3" s="121"/>
    </row>
    <row r="4" spans="1:15" ht="23.25" customHeight="1" x14ac:dyDescent="0.25">
      <c r="A4" s="2"/>
      <c r="B4" s="122"/>
      <c r="C4" s="123"/>
      <c r="D4" s="124"/>
      <c r="E4" s="125"/>
      <c r="F4" s="125"/>
      <c r="G4" s="125"/>
      <c r="H4" s="125"/>
      <c r="I4" s="125"/>
      <c r="J4" s="126"/>
    </row>
    <row r="5" spans="1:15" ht="24" customHeight="1" x14ac:dyDescent="0.25">
      <c r="A5" s="2"/>
      <c r="B5" s="31" t="s">
        <v>23</v>
      </c>
      <c r="D5" s="92"/>
      <c r="E5" s="93"/>
      <c r="F5" s="93"/>
      <c r="G5" s="93"/>
      <c r="H5" s="18" t="s">
        <v>42</v>
      </c>
      <c r="I5" s="22"/>
      <c r="J5" s="8"/>
    </row>
    <row r="6" spans="1:15" ht="15.75" customHeight="1" x14ac:dyDescent="0.25">
      <c r="A6" s="2"/>
      <c r="B6" s="28"/>
      <c r="C6" s="55"/>
      <c r="D6" s="86"/>
      <c r="E6" s="94"/>
      <c r="F6" s="94"/>
      <c r="G6" s="94"/>
      <c r="H6" s="18" t="s">
        <v>36</v>
      </c>
      <c r="I6" s="22"/>
      <c r="J6" s="8"/>
    </row>
    <row r="7" spans="1:15" ht="15.75" customHeight="1" x14ac:dyDescent="0.25">
      <c r="A7" s="2"/>
      <c r="B7" s="29"/>
      <c r="C7" s="56"/>
      <c r="D7" s="53"/>
      <c r="E7" s="95"/>
      <c r="F7" s="96"/>
      <c r="G7" s="96"/>
      <c r="H7" s="24"/>
      <c r="I7" s="23"/>
      <c r="J7" s="34"/>
    </row>
    <row r="8" spans="1:15" ht="24" hidden="1" customHeight="1" x14ac:dyDescent="0.25">
      <c r="A8" s="2"/>
      <c r="B8" s="31" t="s">
        <v>21</v>
      </c>
      <c r="D8" s="51"/>
      <c r="H8" s="18" t="s">
        <v>42</v>
      </c>
      <c r="I8" s="22"/>
      <c r="J8" s="8"/>
    </row>
    <row r="9" spans="1:15" ht="15.75" hidden="1" customHeight="1" x14ac:dyDescent="0.25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5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5">
      <c r="A11" s="2"/>
      <c r="B11" s="31" t="s">
        <v>20</v>
      </c>
      <c r="D11" s="127"/>
      <c r="E11" s="127"/>
      <c r="F11" s="127"/>
      <c r="G11" s="127"/>
      <c r="H11" s="18" t="s">
        <v>42</v>
      </c>
      <c r="I11" s="132"/>
      <c r="J11" s="8"/>
    </row>
    <row r="12" spans="1:15" ht="15.75" customHeight="1" x14ac:dyDescent="0.25">
      <c r="A12" s="2"/>
      <c r="B12" s="28"/>
      <c r="C12" s="55"/>
      <c r="D12" s="128"/>
      <c r="E12" s="128"/>
      <c r="F12" s="128"/>
      <c r="G12" s="128"/>
      <c r="H12" s="18" t="s">
        <v>36</v>
      </c>
      <c r="I12" s="132"/>
      <c r="J12" s="8"/>
    </row>
    <row r="13" spans="1:15" ht="15.75" customHeight="1" x14ac:dyDescent="0.25">
      <c r="A13" s="2"/>
      <c r="B13" s="29"/>
      <c r="C13" s="56"/>
      <c r="D13" s="131"/>
      <c r="E13" s="129"/>
      <c r="F13" s="130"/>
      <c r="G13" s="130"/>
      <c r="H13" s="19"/>
      <c r="I13" s="23"/>
      <c r="J13" s="34"/>
    </row>
    <row r="14" spans="1:15" ht="24" customHeight="1" x14ac:dyDescent="0.25">
      <c r="A14" s="2"/>
      <c r="B14" s="43" t="s">
        <v>22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5">
      <c r="A15" s="2"/>
      <c r="B15" s="35" t="s">
        <v>34</v>
      </c>
      <c r="C15" s="61"/>
      <c r="D15" s="54"/>
      <c r="E15" s="87"/>
      <c r="F15" s="87"/>
      <c r="G15" s="88"/>
      <c r="H15" s="88"/>
      <c r="I15" s="88" t="s">
        <v>31</v>
      </c>
      <c r="J15" s="89"/>
    </row>
    <row r="16" spans="1:15" ht="23.25" customHeight="1" x14ac:dyDescent="0.25">
      <c r="A16" s="196" t="s">
        <v>26</v>
      </c>
      <c r="B16" s="38" t="s">
        <v>26</v>
      </c>
      <c r="C16" s="62"/>
      <c r="D16" s="63"/>
      <c r="E16" s="83"/>
      <c r="F16" s="84"/>
      <c r="G16" s="83"/>
      <c r="H16" s="84"/>
      <c r="I16" s="83">
        <f>SUMIF(F89:F109,A16,I89:I109)+SUMIF(F89:F109,"PSU",I89:I109)</f>
        <v>4096822.1399999997</v>
      </c>
      <c r="J16" s="85"/>
    </row>
    <row r="17" spans="1:10" ht="23.25" customHeight="1" x14ac:dyDescent="0.25">
      <c r="A17" s="196" t="s">
        <v>27</v>
      </c>
      <c r="B17" s="38" t="s">
        <v>27</v>
      </c>
      <c r="C17" s="62"/>
      <c r="D17" s="63"/>
      <c r="E17" s="83"/>
      <c r="F17" s="84"/>
      <c r="G17" s="83"/>
      <c r="H17" s="84"/>
      <c r="I17" s="83">
        <f>SUMIF(F89:F109,A17,I89:I109)</f>
        <v>1281907.8400000001</v>
      </c>
      <c r="J17" s="85"/>
    </row>
    <row r="18" spans="1:10" ht="23.25" customHeight="1" x14ac:dyDescent="0.25">
      <c r="A18" s="196" t="s">
        <v>28</v>
      </c>
      <c r="B18" s="38" t="s">
        <v>28</v>
      </c>
      <c r="C18" s="62"/>
      <c r="D18" s="63"/>
      <c r="E18" s="83"/>
      <c r="F18" s="84"/>
      <c r="G18" s="83"/>
      <c r="H18" s="84"/>
      <c r="I18" s="83">
        <f>SUMIF(F89:F109,A18,I89:I109)</f>
        <v>0</v>
      </c>
      <c r="J18" s="85"/>
    </row>
    <row r="19" spans="1:10" ht="23.25" customHeight="1" x14ac:dyDescent="0.25">
      <c r="A19" s="196" t="s">
        <v>144</v>
      </c>
      <c r="B19" s="38" t="s">
        <v>29</v>
      </c>
      <c r="C19" s="62"/>
      <c r="D19" s="63"/>
      <c r="E19" s="83"/>
      <c r="F19" s="84"/>
      <c r="G19" s="83"/>
      <c r="H19" s="84"/>
      <c r="I19" s="83">
        <f>SUMIF(F89:F109,A19,I89:I109)</f>
        <v>504000</v>
      </c>
      <c r="J19" s="85"/>
    </row>
    <row r="20" spans="1:10" ht="23.25" customHeight="1" x14ac:dyDescent="0.25">
      <c r="A20" s="196" t="s">
        <v>145</v>
      </c>
      <c r="B20" s="38" t="s">
        <v>30</v>
      </c>
      <c r="C20" s="62"/>
      <c r="D20" s="63"/>
      <c r="E20" s="83"/>
      <c r="F20" s="84"/>
      <c r="G20" s="83"/>
      <c r="H20" s="84"/>
      <c r="I20" s="83">
        <f>SUMIF(F89:F109,A20,I89:I109)</f>
        <v>252000</v>
      </c>
      <c r="J20" s="85"/>
    </row>
    <row r="21" spans="1:10" ht="23.25" customHeight="1" x14ac:dyDescent="0.3">
      <c r="A21" s="2"/>
      <c r="B21" s="48" t="s">
        <v>31</v>
      </c>
      <c r="C21" s="64"/>
      <c r="D21" s="65"/>
      <c r="E21" s="90"/>
      <c r="F21" s="91"/>
      <c r="G21" s="90"/>
      <c r="H21" s="91"/>
      <c r="I21" s="90">
        <f>SUM(I16:J20)</f>
        <v>6134729.9799999995</v>
      </c>
      <c r="J21" s="102"/>
    </row>
    <row r="22" spans="1:10" ht="33" customHeight="1" x14ac:dyDescent="0.25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5">
      <c r="A23" s="2">
        <f>ZakladDPHSni*SazbaDPH1/100</f>
        <v>0</v>
      </c>
      <c r="B23" s="38" t="s">
        <v>13</v>
      </c>
      <c r="C23" s="62"/>
      <c r="D23" s="63"/>
      <c r="E23" s="67">
        <v>12</v>
      </c>
      <c r="F23" s="39" t="s">
        <v>0</v>
      </c>
      <c r="G23" s="100">
        <f>ZakladDPHSniVypocet</f>
        <v>0</v>
      </c>
      <c r="H23" s="101"/>
      <c r="I23" s="101"/>
      <c r="J23" s="40" t="str">
        <f t="shared" ref="J23:J28" si="0">Mena</f>
        <v>CZK</v>
      </c>
    </row>
    <row r="24" spans="1:10" ht="23.25" customHeight="1" x14ac:dyDescent="0.25">
      <c r="A24" s="2">
        <f>(A23-INT(A23))*100</f>
        <v>0</v>
      </c>
      <c r="B24" s="38" t="s">
        <v>14</v>
      </c>
      <c r="C24" s="62"/>
      <c r="D24" s="63"/>
      <c r="E24" s="67">
        <f>SazbaDPH1</f>
        <v>12</v>
      </c>
      <c r="F24" s="39" t="s">
        <v>0</v>
      </c>
      <c r="G24" s="98">
        <f>A23</f>
        <v>0</v>
      </c>
      <c r="H24" s="99"/>
      <c r="I24" s="99"/>
      <c r="J24" s="40" t="str">
        <f t="shared" si="0"/>
        <v>CZK</v>
      </c>
    </row>
    <row r="25" spans="1:10" ht="23.25" customHeight="1" x14ac:dyDescent="0.25">
      <c r="A25" s="2">
        <f>ZakladDPHZakl*SazbaDPH2/100</f>
        <v>1288293.2958000002</v>
      </c>
      <c r="B25" s="38" t="s">
        <v>15</v>
      </c>
      <c r="C25" s="62"/>
      <c r="D25" s="63"/>
      <c r="E25" s="67">
        <v>21</v>
      </c>
      <c r="F25" s="39" t="s">
        <v>0</v>
      </c>
      <c r="G25" s="100">
        <f>ZakladDPHZaklVypocet</f>
        <v>6134729.9800000004</v>
      </c>
      <c r="H25" s="101"/>
      <c r="I25" s="101"/>
      <c r="J25" s="40" t="str">
        <f t="shared" si="0"/>
        <v>CZK</v>
      </c>
    </row>
    <row r="26" spans="1:10" ht="23.25" customHeight="1" x14ac:dyDescent="0.25">
      <c r="A26" s="2">
        <f>(A25-INT(A25))*100</f>
        <v>29.58000001963228</v>
      </c>
      <c r="B26" s="32" t="s">
        <v>16</v>
      </c>
      <c r="C26" s="68"/>
      <c r="D26" s="54"/>
      <c r="E26" s="69">
        <f>SazbaDPH2</f>
        <v>21</v>
      </c>
      <c r="F26" s="30" t="s">
        <v>0</v>
      </c>
      <c r="G26" s="80">
        <f>A25</f>
        <v>1288293.2958000002</v>
      </c>
      <c r="H26" s="81"/>
      <c r="I26" s="81"/>
      <c r="J26" s="37" t="str">
        <f t="shared" si="0"/>
        <v>CZK</v>
      </c>
    </row>
    <row r="27" spans="1:10" ht="23.25" customHeight="1" thickBot="1" x14ac:dyDescent="0.3">
      <c r="A27" s="2">
        <f>ZakladDPHSni+DPHSni+ZakladDPHZakl+DPHZakl</f>
        <v>7423023.2758000009</v>
      </c>
      <c r="B27" s="31" t="s">
        <v>5</v>
      </c>
      <c r="C27" s="70"/>
      <c r="D27" s="71"/>
      <c r="E27" s="70"/>
      <c r="F27" s="16"/>
      <c r="G27" s="82">
        <f>CenaCelkem-(ZakladDPHSni+DPHSni+ZakladDPHZakl+DPHZakl)</f>
        <v>0</v>
      </c>
      <c r="H27" s="82"/>
      <c r="I27" s="82"/>
      <c r="J27" s="41" t="str">
        <f t="shared" si="0"/>
        <v>CZK</v>
      </c>
    </row>
    <row r="28" spans="1:10" ht="27.75" hidden="1" customHeight="1" thickBot="1" x14ac:dyDescent="0.3">
      <c r="A28" s="2"/>
      <c r="B28" s="163" t="s">
        <v>25</v>
      </c>
      <c r="C28" s="164"/>
      <c r="D28" s="164"/>
      <c r="E28" s="165"/>
      <c r="F28" s="166"/>
      <c r="G28" s="167">
        <f>ZakladDPHSniVypocet+ZakladDPHZaklVypocet</f>
        <v>6134729.9800000004</v>
      </c>
      <c r="H28" s="168"/>
      <c r="I28" s="168"/>
      <c r="J28" s="169" t="str">
        <f t="shared" si="0"/>
        <v>CZK</v>
      </c>
    </row>
    <row r="29" spans="1:10" ht="27.75" customHeight="1" thickBot="1" x14ac:dyDescent="0.3">
      <c r="A29" s="2">
        <f>(A27-INT(A27))*100</f>
        <v>27.580000087618828</v>
      </c>
      <c r="B29" s="163" t="s">
        <v>37</v>
      </c>
      <c r="C29" s="170"/>
      <c r="D29" s="170"/>
      <c r="E29" s="170"/>
      <c r="F29" s="171"/>
      <c r="G29" s="167">
        <f>A27</f>
        <v>7423023.2758000009</v>
      </c>
      <c r="H29" s="167"/>
      <c r="I29" s="167"/>
      <c r="J29" s="172" t="s">
        <v>78</v>
      </c>
    </row>
    <row r="30" spans="1:10" ht="12.75" customHeight="1" x14ac:dyDescent="0.25">
      <c r="A30" s="2"/>
      <c r="B30" s="2"/>
      <c r="J30" s="9"/>
    </row>
    <row r="31" spans="1:10" ht="30" customHeight="1" x14ac:dyDescent="0.25">
      <c r="A31" s="2"/>
      <c r="B31" s="2"/>
      <c r="J31" s="9"/>
    </row>
    <row r="32" spans="1:10" ht="18.75" customHeight="1" x14ac:dyDescent="0.25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5">
      <c r="A33" s="2"/>
      <c r="B33" s="2"/>
      <c r="J33" s="9"/>
    </row>
    <row r="34" spans="1:10" s="21" customFormat="1" ht="18.75" customHeight="1" x14ac:dyDescent="0.3">
      <c r="A34" s="20"/>
      <c r="B34" s="20"/>
      <c r="C34" s="74"/>
      <c r="D34" s="103"/>
      <c r="E34" s="104"/>
      <c r="G34" s="105"/>
      <c r="H34" s="106"/>
      <c r="I34" s="106"/>
      <c r="J34" s="25"/>
    </row>
    <row r="35" spans="1:10" ht="12.75" customHeight="1" x14ac:dyDescent="0.25">
      <c r="A35" s="2"/>
      <c r="B35" s="2"/>
      <c r="D35" s="97" t="s">
        <v>2</v>
      </c>
      <c r="E35" s="97"/>
      <c r="H35" s="10" t="s">
        <v>3</v>
      </c>
      <c r="J35" s="9"/>
    </row>
    <row r="36" spans="1:10" ht="13.5" customHeight="1" thickBot="1" x14ac:dyDescent="0.3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5">
      <c r="B37" s="135" t="s">
        <v>17</v>
      </c>
      <c r="C37" s="136"/>
      <c r="D37" s="136"/>
      <c r="E37" s="136"/>
      <c r="F37" s="137"/>
      <c r="G37" s="137"/>
      <c r="H37" s="137"/>
      <c r="I37" s="137"/>
      <c r="J37" s="138"/>
    </row>
    <row r="38" spans="1:10" ht="25.5" customHeight="1" x14ac:dyDescent="0.25">
      <c r="A38" s="134" t="s">
        <v>39</v>
      </c>
      <c r="B38" s="139" t="s">
        <v>18</v>
      </c>
      <c r="C38" s="140" t="s">
        <v>6</v>
      </c>
      <c r="D38" s="140"/>
      <c r="E38" s="140"/>
      <c r="F38" s="141" t="str">
        <f>B23</f>
        <v>Základ pro sníženou DPH</v>
      </c>
      <c r="G38" s="141" t="str">
        <f>B25</f>
        <v>Základ pro základní DPH</v>
      </c>
      <c r="H38" s="142" t="s">
        <v>19</v>
      </c>
      <c r="I38" s="142" t="s">
        <v>1</v>
      </c>
      <c r="J38" s="143" t="s">
        <v>0</v>
      </c>
    </row>
    <row r="39" spans="1:10" ht="25.5" hidden="1" customHeight="1" x14ac:dyDescent="0.25">
      <c r="A39" s="134">
        <v>1</v>
      </c>
      <c r="B39" s="144" t="s">
        <v>45</v>
      </c>
      <c r="C39" s="145"/>
      <c r="D39" s="145"/>
      <c r="E39" s="145"/>
      <c r="F39" s="146">
        <f>'SO01 D.1. Pol'!AE31+'SO02 D.2.A Pol'!AE61+'SO02 D.2.B Pol'!AE33+'SO03 D.3. Pol'!AE40+'SO04 D.4. Pol'!AE65+'SO05 D.5. Pol'!AE12+'SO06 D.6.2.2 Pol'!AE33+'SO06 D.6.2.3 Pol'!AE31+'SO06 D.6.2.4 Pol'!AE26+'SO07 D.7. Pol'!AE219+'VRN VRN Naklady'!AE30</f>
        <v>0</v>
      </c>
      <c r="G39" s="147">
        <f>'SO01 D.1. Pol'!AF31+'SO02 D.2.A Pol'!AF61+'SO02 D.2.B Pol'!AF33+'SO03 D.3. Pol'!AF40+'SO04 D.4. Pol'!AF65+'SO05 D.5. Pol'!AF12+'SO06 D.6.2.2 Pol'!AF33+'SO06 D.6.2.3 Pol'!AF31+'SO06 D.6.2.4 Pol'!AF26+'SO07 D.7. Pol'!AF219+'VRN VRN Naklady'!AF30</f>
        <v>6134729.9800000004</v>
      </c>
      <c r="H39" s="148">
        <f>(F39*SazbaDPH1/100)+(G39*SazbaDPH2/100)</f>
        <v>1288293.2958000002</v>
      </c>
      <c r="I39" s="148">
        <f>F39+G39+H39</f>
        <v>7423023.2758000009</v>
      </c>
      <c r="J39" s="149">
        <f>IF(_xlfn.SINGLE(CenaCelkemVypocet)=0,"",I39/_xlfn.SINGLE(CenaCelkemVypocet)*100)</f>
        <v>100</v>
      </c>
    </row>
    <row r="40" spans="1:10" ht="25.5" customHeight="1" x14ac:dyDescent="0.25">
      <c r="A40" s="134">
        <v>2</v>
      </c>
      <c r="B40" s="150" t="s">
        <v>46</v>
      </c>
      <c r="C40" s="151" t="s">
        <v>47</v>
      </c>
      <c r="D40" s="151"/>
      <c r="E40" s="151"/>
      <c r="F40" s="152">
        <f>'SO01 D.1. Pol'!AE31</f>
        <v>0</v>
      </c>
      <c r="G40" s="153">
        <f>'SO01 D.1. Pol'!AF31</f>
        <v>267649.27</v>
      </c>
      <c r="H40" s="153">
        <f>(F40*SazbaDPH1/100)+(G40*SazbaDPH2/100)</f>
        <v>56206.346700000002</v>
      </c>
      <c r="I40" s="153">
        <f>F40+G40+H40</f>
        <v>323855.61670000001</v>
      </c>
      <c r="J40" s="154">
        <f>IF(_xlfn.SINGLE(CenaCelkemVypocet)=0,"",I40/_xlfn.SINGLE(CenaCelkemVypocet)*100)</f>
        <v>4.3628533101305296</v>
      </c>
    </row>
    <row r="41" spans="1:10" ht="25.5" customHeight="1" x14ac:dyDescent="0.25">
      <c r="A41" s="134">
        <v>3</v>
      </c>
      <c r="B41" s="155" t="s">
        <v>48</v>
      </c>
      <c r="C41" s="145" t="s">
        <v>49</v>
      </c>
      <c r="D41" s="145"/>
      <c r="E41" s="145"/>
      <c r="F41" s="156">
        <f>'SO01 D.1. Pol'!AE31</f>
        <v>0</v>
      </c>
      <c r="G41" s="148">
        <f>'SO01 D.1. Pol'!AF31</f>
        <v>267649.27</v>
      </c>
      <c r="H41" s="148">
        <f>(F41*SazbaDPH1/100)+(G41*SazbaDPH2/100)</f>
        <v>56206.346700000002</v>
      </c>
      <c r="I41" s="148">
        <f>F41+G41+H41</f>
        <v>323855.61670000001</v>
      </c>
      <c r="J41" s="149">
        <f>IF(_xlfn.SINGLE(CenaCelkemVypocet)=0,"",I41/_xlfn.SINGLE(CenaCelkemVypocet)*100)</f>
        <v>4.3628533101305296</v>
      </c>
    </row>
    <row r="42" spans="1:10" ht="25.5" customHeight="1" x14ac:dyDescent="0.25">
      <c r="A42" s="134">
        <v>2</v>
      </c>
      <c r="B42" s="150" t="s">
        <v>50</v>
      </c>
      <c r="C42" s="151" t="s">
        <v>51</v>
      </c>
      <c r="D42" s="151"/>
      <c r="E42" s="151"/>
      <c r="F42" s="152">
        <f>'SO02 D.2.A Pol'!AE61+'SO02 D.2.B Pol'!AE33</f>
        <v>0</v>
      </c>
      <c r="G42" s="153">
        <f>'SO02 D.2.A Pol'!AF61+'SO02 D.2.B Pol'!AF33</f>
        <v>666650.08000000007</v>
      </c>
      <c r="H42" s="153">
        <f>(F42*SazbaDPH1/100)+(G42*SazbaDPH2/100)</f>
        <v>139996.51680000001</v>
      </c>
      <c r="I42" s="153">
        <f>F42+G42+H42</f>
        <v>806646.59680000006</v>
      </c>
      <c r="J42" s="154">
        <f>IF(_xlfn.SINGLE(CenaCelkemVypocet)=0,"",I42/_xlfn.SINGLE(CenaCelkemVypocet)*100)</f>
        <v>10.866820254083946</v>
      </c>
    </row>
    <row r="43" spans="1:10" ht="25.5" customHeight="1" x14ac:dyDescent="0.25">
      <c r="A43" s="134">
        <v>3</v>
      </c>
      <c r="B43" s="155" t="s">
        <v>52</v>
      </c>
      <c r="C43" s="145" t="s">
        <v>49</v>
      </c>
      <c r="D43" s="145"/>
      <c r="E43" s="145"/>
      <c r="F43" s="156">
        <f>'SO02 D.2.A Pol'!AE61</f>
        <v>0</v>
      </c>
      <c r="G43" s="148">
        <f>'SO02 D.2.A Pol'!AF61</f>
        <v>516283.66000000003</v>
      </c>
      <c r="H43" s="148">
        <f>(F43*SazbaDPH1/100)+(G43*SazbaDPH2/100)</f>
        <v>108419.56860000001</v>
      </c>
      <c r="I43" s="148">
        <f>F43+G43+H43</f>
        <v>624703.22860000003</v>
      </c>
      <c r="J43" s="149">
        <f>IF(_xlfn.SINGLE(CenaCelkemVypocet)=0,"",I43/_xlfn.SINGLE(CenaCelkemVypocet)*100)</f>
        <v>8.4157519839202433</v>
      </c>
    </row>
    <row r="44" spans="1:10" ht="25.5" customHeight="1" x14ac:dyDescent="0.25">
      <c r="A44" s="134">
        <v>3</v>
      </c>
      <c r="B44" s="155" t="s">
        <v>53</v>
      </c>
      <c r="C44" s="145" t="s">
        <v>54</v>
      </c>
      <c r="D44" s="145"/>
      <c r="E44" s="145"/>
      <c r="F44" s="156">
        <f>'SO02 D.2.B Pol'!AE33</f>
        <v>0</v>
      </c>
      <c r="G44" s="148">
        <f>'SO02 D.2.B Pol'!AF33</f>
        <v>150366.42000000001</v>
      </c>
      <c r="H44" s="148">
        <f>(F44*SazbaDPH1/100)+(G44*SazbaDPH2/100)</f>
        <v>31576.948200000003</v>
      </c>
      <c r="I44" s="148">
        <f>F44+G44+H44</f>
        <v>181943.36820000003</v>
      </c>
      <c r="J44" s="149">
        <f>IF(_xlfn.SINGLE(CenaCelkemVypocet)=0,"",I44/_xlfn.SINGLE(CenaCelkemVypocet)*100)</f>
        <v>2.4510682701637019</v>
      </c>
    </row>
    <row r="45" spans="1:10" ht="25.5" customHeight="1" x14ac:dyDescent="0.25">
      <c r="A45" s="134">
        <v>2</v>
      </c>
      <c r="B45" s="150" t="s">
        <v>55</v>
      </c>
      <c r="C45" s="151" t="s">
        <v>56</v>
      </c>
      <c r="D45" s="151"/>
      <c r="E45" s="151"/>
      <c r="F45" s="152">
        <f>'SO03 D.3. Pol'!AE40</f>
        <v>0</v>
      </c>
      <c r="G45" s="153">
        <f>'SO03 D.3. Pol'!AF40</f>
        <v>489739.57999999996</v>
      </c>
      <c r="H45" s="153">
        <f>(F45*SazbaDPH1/100)+(G45*SazbaDPH2/100)</f>
        <v>102845.3118</v>
      </c>
      <c r="I45" s="153">
        <f>F45+G45+H45</f>
        <v>592584.89179999998</v>
      </c>
      <c r="J45" s="154">
        <f>IF(_xlfn.SINGLE(CenaCelkemVypocet)=0,"",I45/_xlfn.SINGLE(CenaCelkemVypocet)*100)</f>
        <v>7.9830665994528403</v>
      </c>
    </row>
    <row r="46" spans="1:10" ht="25.5" customHeight="1" x14ac:dyDescent="0.25">
      <c r="A46" s="134">
        <v>3</v>
      </c>
      <c r="B46" s="155" t="s">
        <v>57</v>
      </c>
      <c r="C46" s="145" t="s">
        <v>56</v>
      </c>
      <c r="D46" s="145"/>
      <c r="E46" s="145"/>
      <c r="F46" s="156">
        <f>'SO03 D.3. Pol'!AE40</f>
        <v>0</v>
      </c>
      <c r="G46" s="148">
        <f>'SO03 D.3. Pol'!AF40</f>
        <v>489739.57999999996</v>
      </c>
      <c r="H46" s="148">
        <f>(F46*SazbaDPH1/100)+(G46*SazbaDPH2/100)</f>
        <v>102845.3118</v>
      </c>
      <c r="I46" s="148">
        <f>F46+G46+H46</f>
        <v>592584.89179999998</v>
      </c>
      <c r="J46" s="149">
        <f>IF(_xlfn.SINGLE(CenaCelkemVypocet)=0,"",I46/_xlfn.SINGLE(CenaCelkemVypocet)*100)</f>
        <v>7.9830665994528403</v>
      </c>
    </row>
    <row r="47" spans="1:10" ht="25.5" customHeight="1" x14ac:dyDescent="0.25">
      <c r="A47" s="134">
        <v>2</v>
      </c>
      <c r="B47" s="150" t="s">
        <v>58</v>
      </c>
      <c r="C47" s="151" t="s">
        <v>59</v>
      </c>
      <c r="D47" s="151"/>
      <c r="E47" s="151"/>
      <c r="F47" s="152">
        <f>'SO04 D.4. Pol'!AE65</f>
        <v>0</v>
      </c>
      <c r="G47" s="153">
        <f>'SO04 D.4. Pol'!AF65</f>
        <v>1169802.8900000001</v>
      </c>
      <c r="H47" s="153">
        <f>(F47*SazbaDPH1/100)+(G47*SazbaDPH2/100)</f>
        <v>245658.60690000001</v>
      </c>
      <c r="I47" s="153">
        <f>F47+G47+H47</f>
        <v>1415461.4969000001</v>
      </c>
      <c r="J47" s="154">
        <f>IF(_xlfn.SINGLE(CenaCelkemVypocet)=0,"",I47/_xlfn.SINGLE(CenaCelkemVypocet)*100)</f>
        <v>19.06853103255899</v>
      </c>
    </row>
    <row r="48" spans="1:10" ht="25.5" customHeight="1" x14ac:dyDescent="0.25">
      <c r="A48" s="134">
        <v>3</v>
      </c>
      <c r="B48" s="155" t="s">
        <v>60</v>
      </c>
      <c r="C48" s="145" t="s">
        <v>59</v>
      </c>
      <c r="D48" s="145"/>
      <c r="E48" s="145"/>
      <c r="F48" s="156">
        <f>'SO04 D.4. Pol'!AE65</f>
        <v>0</v>
      </c>
      <c r="G48" s="148">
        <f>'SO04 D.4. Pol'!AF65</f>
        <v>1169802.8900000001</v>
      </c>
      <c r="H48" s="148">
        <f>(F48*SazbaDPH1/100)+(G48*SazbaDPH2/100)</f>
        <v>245658.60690000001</v>
      </c>
      <c r="I48" s="148">
        <f>F48+G48+H48</f>
        <v>1415461.4969000001</v>
      </c>
      <c r="J48" s="149">
        <f>IF(_xlfn.SINGLE(CenaCelkemVypocet)=0,"",I48/_xlfn.SINGLE(CenaCelkemVypocet)*100)</f>
        <v>19.06853103255899</v>
      </c>
    </row>
    <row r="49" spans="1:52" ht="25.5" customHeight="1" x14ac:dyDescent="0.25">
      <c r="A49" s="134">
        <v>2</v>
      </c>
      <c r="B49" s="150" t="s">
        <v>61</v>
      </c>
      <c r="C49" s="151" t="s">
        <v>62</v>
      </c>
      <c r="D49" s="151"/>
      <c r="E49" s="151"/>
      <c r="F49" s="152">
        <f>'SO05 D.5. Pol'!AE12</f>
        <v>0</v>
      </c>
      <c r="G49" s="153">
        <f>'SO05 D.5. Pol'!AF12</f>
        <v>442200</v>
      </c>
      <c r="H49" s="153">
        <f>(F49*SazbaDPH1/100)+(G49*SazbaDPH2/100)</f>
        <v>92862</v>
      </c>
      <c r="I49" s="153">
        <f>F49+G49+H49</f>
        <v>535062</v>
      </c>
      <c r="J49" s="154">
        <f>IF(_xlfn.SINGLE(CenaCelkemVypocet)=0,"",I49/_xlfn.SINGLE(CenaCelkemVypocet)*100)</f>
        <v>7.208141213087262</v>
      </c>
    </row>
    <row r="50" spans="1:52" ht="25.5" customHeight="1" x14ac:dyDescent="0.25">
      <c r="A50" s="134">
        <v>3</v>
      </c>
      <c r="B50" s="155" t="s">
        <v>63</v>
      </c>
      <c r="C50" s="145" t="s">
        <v>62</v>
      </c>
      <c r="D50" s="145"/>
      <c r="E50" s="145"/>
      <c r="F50" s="156">
        <f>'SO05 D.5. Pol'!AE12</f>
        <v>0</v>
      </c>
      <c r="G50" s="148">
        <f>'SO05 D.5. Pol'!AF12</f>
        <v>442200</v>
      </c>
      <c r="H50" s="148">
        <f>(F50*SazbaDPH1/100)+(G50*SazbaDPH2/100)</f>
        <v>92862</v>
      </c>
      <c r="I50" s="148">
        <f>F50+G50+H50</f>
        <v>535062</v>
      </c>
      <c r="J50" s="149">
        <f>IF(_xlfn.SINGLE(CenaCelkemVypocet)=0,"",I50/_xlfn.SINGLE(CenaCelkemVypocet)*100)</f>
        <v>7.208141213087262</v>
      </c>
    </row>
    <row r="51" spans="1:52" ht="25.5" customHeight="1" x14ac:dyDescent="0.25">
      <c r="A51" s="134">
        <v>2</v>
      </c>
      <c r="B51" s="150" t="s">
        <v>64</v>
      </c>
      <c r="C51" s="151" t="s">
        <v>65</v>
      </c>
      <c r="D51" s="151"/>
      <c r="E51" s="151"/>
      <c r="F51" s="152">
        <f>'SO06 D.6.2.2 Pol'!AE33+'SO06 D.6.2.3 Pol'!AE31+'SO06 D.6.2.4 Pol'!AE26</f>
        <v>0</v>
      </c>
      <c r="G51" s="153">
        <f>'SO06 D.6.2.2 Pol'!AF33+'SO06 D.6.2.3 Pol'!AF31+'SO06 D.6.2.4 Pol'!AF26</f>
        <v>348936.27999999997</v>
      </c>
      <c r="H51" s="153">
        <f>(F51*SazbaDPH1/100)+(G51*SazbaDPH2/100)</f>
        <v>73276.618799999997</v>
      </c>
      <c r="I51" s="153">
        <f>F51+G51+H51</f>
        <v>422212.89879999997</v>
      </c>
      <c r="J51" s="154">
        <f>IF(_xlfn.SINGLE(CenaCelkemVypocet)=0,"",I51/_xlfn.SINGLE(CenaCelkemVypocet)*100)</f>
        <v>5.6878832668687389</v>
      </c>
    </row>
    <row r="52" spans="1:52" ht="25.5" customHeight="1" x14ac:dyDescent="0.25">
      <c r="A52" s="134">
        <v>3</v>
      </c>
      <c r="B52" s="155" t="s">
        <v>66</v>
      </c>
      <c r="C52" s="145" t="s">
        <v>67</v>
      </c>
      <c r="D52" s="145"/>
      <c r="E52" s="145"/>
      <c r="F52" s="156">
        <f>'SO06 D.6.2.2 Pol'!AE33</f>
        <v>0</v>
      </c>
      <c r="G52" s="148">
        <f>'SO06 D.6.2.2 Pol'!AF33</f>
        <v>292887.67999999999</v>
      </c>
      <c r="H52" s="148">
        <f>(F52*SazbaDPH1/100)+(G52*SazbaDPH2/100)</f>
        <v>61506.412800000006</v>
      </c>
      <c r="I52" s="148">
        <f>F52+G52+H52</f>
        <v>354394.09279999998</v>
      </c>
      <c r="J52" s="149">
        <f>IF(_xlfn.SINGLE(CenaCelkemVypocet)=0,"",I52/_xlfn.SINGLE(CenaCelkemVypocet)*100)</f>
        <v>4.7742554432689142</v>
      </c>
    </row>
    <row r="53" spans="1:52" ht="25.5" customHeight="1" x14ac:dyDescent="0.25">
      <c r="A53" s="134">
        <v>3</v>
      </c>
      <c r="B53" s="155" t="s">
        <v>68</v>
      </c>
      <c r="C53" s="145" t="s">
        <v>69</v>
      </c>
      <c r="D53" s="145"/>
      <c r="E53" s="145"/>
      <c r="F53" s="156">
        <f>'SO06 D.6.2.3 Pol'!AE31</f>
        <v>0</v>
      </c>
      <c r="G53" s="148">
        <f>'SO06 D.6.2.3 Pol'!AF31</f>
        <v>24920.93</v>
      </c>
      <c r="H53" s="148">
        <f>(F53*SazbaDPH1/100)+(G53*SazbaDPH2/100)</f>
        <v>5233.3953000000001</v>
      </c>
      <c r="I53" s="148">
        <f>F53+G53+H53</f>
        <v>30154.3253</v>
      </c>
      <c r="J53" s="149">
        <f>IF(_xlfn.SINGLE(CenaCelkemVypocet)=0,"",I53/_xlfn.SINGLE(CenaCelkemVypocet)*100)</f>
        <v>0.40622700723985244</v>
      </c>
    </row>
    <row r="54" spans="1:52" ht="25.5" customHeight="1" x14ac:dyDescent="0.25">
      <c r="A54" s="134">
        <v>3</v>
      </c>
      <c r="B54" s="155" t="s">
        <v>70</v>
      </c>
      <c r="C54" s="145" t="s">
        <v>71</v>
      </c>
      <c r="D54" s="145"/>
      <c r="E54" s="145"/>
      <c r="F54" s="156">
        <f>'SO06 D.6.2.4 Pol'!AE26</f>
        <v>0</v>
      </c>
      <c r="G54" s="148">
        <f>'SO06 D.6.2.4 Pol'!AF26</f>
        <v>31127.67</v>
      </c>
      <c r="H54" s="148">
        <f>(F54*SazbaDPH1/100)+(G54*SazbaDPH2/100)</f>
        <v>6536.8106999999991</v>
      </c>
      <c r="I54" s="148">
        <f>F54+G54+H54</f>
        <v>37664.4807</v>
      </c>
      <c r="J54" s="149">
        <f>IF(_xlfn.SINGLE(CenaCelkemVypocet)=0,"",I54/_xlfn.SINGLE(CenaCelkemVypocet)*100)</f>
        <v>0.50740081635997281</v>
      </c>
    </row>
    <row r="55" spans="1:52" ht="25.5" customHeight="1" x14ac:dyDescent="0.25">
      <c r="A55" s="134">
        <v>2</v>
      </c>
      <c r="B55" s="150" t="s">
        <v>72</v>
      </c>
      <c r="C55" s="151" t="s">
        <v>73</v>
      </c>
      <c r="D55" s="151"/>
      <c r="E55" s="151"/>
      <c r="F55" s="152">
        <f>'SO07 D.7. Pol'!AE219</f>
        <v>0</v>
      </c>
      <c r="G55" s="153">
        <f>'SO07 D.7. Pol'!AF219</f>
        <v>1993751.88</v>
      </c>
      <c r="H55" s="153">
        <f>(F55*SazbaDPH1/100)+(G55*SazbaDPH2/100)</f>
        <v>418687.89479999995</v>
      </c>
      <c r="I55" s="153">
        <f>F55+G55+H55</f>
        <v>2412439.7747999998</v>
      </c>
      <c r="J55" s="154">
        <f>IF(_xlfn.SINGLE(CenaCelkemVypocet)=0,"",I55/_xlfn.SINGLE(CenaCelkemVypocet)*100)</f>
        <v>32.499423552460897</v>
      </c>
    </row>
    <row r="56" spans="1:52" ht="25.5" customHeight="1" x14ac:dyDescent="0.25">
      <c r="A56" s="134">
        <v>3</v>
      </c>
      <c r="B56" s="155" t="s">
        <v>74</v>
      </c>
      <c r="C56" s="145" t="s">
        <v>73</v>
      </c>
      <c r="D56" s="145"/>
      <c r="E56" s="145"/>
      <c r="F56" s="156">
        <f>'SO07 D.7. Pol'!AE219</f>
        <v>0</v>
      </c>
      <c r="G56" s="148">
        <f>'SO07 D.7. Pol'!AF219</f>
        <v>1993751.88</v>
      </c>
      <c r="H56" s="148">
        <f>(F56*SazbaDPH1/100)+(G56*SazbaDPH2/100)</f>
        <v>418687.89479999995</v>
      </c>
      <c r="I56" s="148">
        <f>F56+G56+H56</f>
        <v>2412439.7747999998</v>
      </c>
      <c r="J56" s="149">
        <f>IF(_xlfn.SINGLE(CenaCelkemVypocet)=0,"",I56/_xlfn.SINGLE(CenaCelkemVypocet)*100)</f>
        <v>32.499423552460897</v>
      </c>
    </row>
    <row r="57" spans="1:52" ht="25.5" customHeight="1" x14ac:dyDescent="0.25">
      <c r="A57" s="134">
        <v>2</v>
      </c>
      <c r="B57" s="150" t="s">
        <v>75</v>
      </c>
      <c r="C57" s="151" t="s">
        <v>76</v>
      </c>
      <c r="D57" s="151"/>
      <c r="E57" s="151"/>
      <c r="F57" s="152">
        <f>'VRN VRN Naklady'!AE30</f>
        <v>0</v>
      </c>
      <c r="G57" s="153">
        <f>'VRN VRN Naklady'!AF30</f>
        <v>756000</v>
      </c>
      <c r="H57" s="153">
        <f>(F57*SazbaDPH1/100)+(G57*SazbaDPH2/100)</f>
        <v>158760</v>
      </c>
      <c r="I57" s="153">
        <f>F57+G57+H57</f>
        <v>914760</v>
      </c>
      <c r="J57" s="154">
        <f>IF(_xlfn.SINGLE(CenaCelkemVypocet)=0,"",I57/_xlfn.SINGLE(CenaCelkemVypocet)*100)</f>
        <v>12.323280771356785</v>
      </c>
    </row>
    <row r="58" spans="1:52" ht="25.5" customHeight="1" x14ac:dyDescent="0.25">
      <c r="A58" s="134">
        <v>3</v>
      </c>
      <c r="B58" s="155" t="s">
        <v>75</v>
      </c>
      <c r="C58" s="145" t="s">
        <v>76</v>
      </c>
      <c r="D58" s="145"/>
      <c r="E58" s="145"/>
      <c r="F58" s="156">
        <f>'VRN VRN Naklady'!AE30</f>
        <v>0</v>
      </c>
      <c r="G58" s="148">
        <f>'VRN VRN Naklady'!AF30</f>
        <v>756000</v>
      </c>
      <c r="H58" s="148">
        <f>(F58*SazbaDPH1/100)+(G58*SazbaDPH2/100)</f>
        <v>158760</v>
      </c>
      <c r="I58" s="148">
        <f>F58+G58+H58</f>
        <v>914760</v>
      </c>
      <c r="J58" s="149">
        <f>IF(_xlfn.SINGLE(CenaCelkemVypocet)=0,"",I58/_xlfn.SINGLE(CenaCelkemVypocet)*100)</f>
        <v>12.323280771356785</v>
      </c>
    </row>
    <row r="59" spans="1:52" ht="25.5" customHeight="1" x14ac:dyDescent="0.25">
      <c r="A59" s="134"/>
      <c r="B59" s="157" t="s">
        <v>77</v>
      </c>
      <c r="C59" s="158"/>
      <c r="D59" s="158"/>
      <c r="E59" s="159"/>
      <c r="F59" s="160">
        <f>SUMIF(A39:A58,"=1",F39:F58)</f>
        <v>0</v>
      </c>
      <c r="G59" s="161">
        <f>SUMIF(A39:A58,"=1",G39:G58)</f>
        <v>6134729.9800000004</v>
      </c>
      <c r="H59" s="161">
        <f>SUMIF(A39:A58,"=1",H39:H58)</f>
        <v>1288293.2958000002</v>
      </c>
      <c r="I59" s="161">
        <f>SUMIF(A39:A58,"=1",I39:I58)</f>
        <v>7423023.2758000009</v>
      </c>
      <c r="J59" s="162">
        <f>SUMIF(A39:A58,"=1",J39:J58)</f>
        <v>100</v>
      </c>
    </row>
    <row r="61" spans="1:52" x14ac:dyDescent="0.25">
      <c r="A61" t="s">
        <v>79</v>
      </c>
      <c r="B61" t="s">
        <v>80</v>
      </c>
    </row>
    <row r="62" spans="1:52" ht="25" x14ac:dyDescent="0.25">
      <c r="B62" s="174" t="s">
        <v>81</v>
      </c>
      <c r="C62" s="174"/>
      <c r="D62" s="174"/>
      <c r="E62" s="174"/>
      <c r="F62" s="174"/>
      <c r="G62" s="174"/>
      <c r="H62" s="174"/>
      <c r="I62" s="174"/>
      <c r="J62" s="174"/>
      <c r="AZ62" s="173" t="str">
        <f>B62</f>
        <v>Položky označené D+M (dodávka + montáž) se oceňují včetně přesunu hmot a vč. lehké a těžké strojní techniky. Ostatní vlastní položky jsou založeny na cenové soustavě RTS.</v>
      </c>
    </row>
    <row r="63" spans="1:52" ht="25" x14ac:dyDescent="0.25">
      <c r="B63" s="174" t="s">
        <v>82</v>
      </c>
      <c r="C63" s="174"/>
      <c r="D63" s="174"/>
      <c r="E63" s="174"/>
      <c r="F63" s="174"/>
      <c r="G63" s="174"/>
      <c r="H63" s="174"/>
      <c r="I63" s="174"/>
      <c r="J63" s="174"/>
      <c r="AZ63" s="173" t="str">
        <f>B63</f>
        <v>Veškeré prvky a konstrukce se oceňují jako kompletní, včetně detailů, pomocných prací (vysekání drážek, doklinkování, vysekání kapes, lože apod.).</v>
      </c>
    </row>
    <row r="64" spans="1:52" x14ac:dyDescent="0.25">
      <c r="B64" s="174" t="s">
        <v>83</v>
      </c>
      <c r="C64" s="174"/>
      <c r="D64" s="174"/>
      <c r="E64" s="174"/>
      <c r="F64" s="174"/>
      <c r="G64" s="174"/>
      <c r="H64" s="174"/>
      <c r="I64" s="174"/>
      <c r="J64" s="174"/>
      <c r="AZ64" s="173" t="str">
        <f>B64</f>
        <v>Jakýkoliv rozpor mezi PD a Soupisem prací je nutné na základě důsledné kontroly zhotovitelem neprodleně oznámit.</v>
      </c>
    </row>
    <row r="65" spans="1:2" x14ac:dyDescent="0.25">
      <c r="A65" t="s">
        <v>84</v>
      </c>
      <c r="B65" t="s">
        <v>85</v>
      </c>
    </row>
    <row r="66" spans="1:2" x14ac:dyDescent="0.25">
      <c r="A66" t="s">
        <v>86</v>
      </c>
      <c r="B66" t="s">
        <v>87</v>
      </c>
    </row>
    <row r="67" spans="1:2" x14ac:dyDescent="0.25">
      <c r="A67" t="s">
        <v>84</v>
      </c>
      <c r="B67" t="s">
        <v>88</v>
      </c>
    </row>
    <row r="68" spans="1:2" x14ac:dyDescent="0.25">
      <c r="A68" t="s">
        <v>86</v>
      </c>
      <c r="B68" t="s">
        <v>89</v>
      </c>
    </row>
    <row r="69" spans="1:2" x14ac:dyDescent="0.25">
      <c r="A69" t="s">
        <v>86</v>
      </c>
      <c r="B69" t="s">
        <v>90</v>
      </c>
    </row>
    <row r="70" spans="1:2" x14ac:dyDescent="0.25">
      <c r="A70" t="s">
        <v>84</v>
      </c>
      <c r="B70" t="s">
        <v>91</v>
      </c>
    </row>
    <row r="71" spans="1:2" x14ac:dyDescent="0.25">
      <c r="A71" t="s">
        <v>86</v>
      </c>
      <c r="B71" t="s">
        <v>92</v>
      </c>
    </row>
    <row r="72" spans="1:2" x14ac:dyDescent="0.25">
      <c r="A72" t="s">
        <v>84</v>
      </c>
      <c r="B72" t="s">
        <v>93</v>
      </c>
    </row>
    <row r="73" spans="1:2" x14ac:dyDescent="0.25">
      <c r="A73" t="s">
        <v>86</v>
      </c>
      <c r="B73" t="s">
        <v>94</v>
      </c>
    </row>
    <row r="74" spans="1:2" x14ac:dyDescent="0.25">
      <c r="A74" t="s">
        <v>84</v>
      </c>
      <c r="B74" t="s">
        <v>95</v>
      </c>
    </row>
    <row r="75" spans="1:2" x14ac:dyDescent="0.25">
      <c r="A75" t="s">
        <v>86</v>
      </c>
      <c r="B75" t="s">
        <v>96</v>
      </c>
    </row>
    <row r="76" spans="1:2" x14ac:dyDescent="0.25">
      <c r="A76" t="s">
        <v>84</v>
      </c>
      <c r="B76" t="s">
        <v>97</v>
      </c>
    </row>
    <row r="77" spans="1:2" x14ac:dyDescent="0.25">
      <c r="A77" t="s">
        <v>86</v>
      </c>
      <c r="B77" t="s">
        <v>98</v>
      </c>
    </row>
    <row r="78" spans="1:2" x14ac:dyDescent="0.25">
      <c r="A78" t="s">
        <v>86</v>
      </c>
      <c r="B78" t="s">
        <v>99</v>
      </c>
    </row>
    <row r="79" spans="1:2" x14ac:dyDescent="0.25">
      <c r="A79" t="s">
        <v>86</v>
      </c>
      <c r="B79" t="s">
        <v>100</v>
      </c>
    </row>
    <row r="80" spans="1:2" x14ac:dyDescent="0.25">
      <c r="A80" t="s">
        <v>84</v>
      </c>
      <c r="B80" t="s">
        <v>101</v>
      </c>
    </row>
    <row r="81" spans="1:10" x14ac:dyDescent="0.25">
      <c r="A81" t="s">
        <v>86</v>
      </c>
      <c r="B81" t="s">
        <v>102</v>
      </c>
    </row>
    <row r="82" spans="1:10" x14ac:dyDescent="0.25">
      <c r="A82" t="s">
        <v>84</v>
      </c>
      <c r="B82" t="s">
        <v>103</v>
      </c>
    </row>
    <row r="83" spans="1:10" x14ac:dyDescent="0.25">
      <c r="A83" t="s">
        <v>86</v>
      </c>
      <c r="B83" t="s">
        <v>104</v>
      </c>
    </row>
    <row r="86" spans="1:10" ht="15.5" x14ac:dyDescent="0.35">
      <c r="B86" s="175" t="s">
        <v>105</v>
      </c>
    </row>
    <row r="88" spans="1:10" ht="25.5" customHeight="1" x14ac:dyDescent="0.25">
      <c r="A88" s="177"/>
      <c r="B88" s="180" t="s">
        <v>18</v>
      </c>
      <c r="C88" s="180" t="s">
        <v>6</v>
      </c>
      <c r="D88" s="181"/>
      <c r="E88" s="181"/>
      <c r="F88" s="182" t="s">
        <v>106</v>
      </c>
      <c r="G88" s="182"/>
      <c r="H88" s="182"/>
      <c r="I88" s="182" t="s">
        <v>31</v>
      </c>
      <c r="J88" s="182" t="s">
        <v>0</v>
      </c>
    </row>
    <row r="89" spans="1:10" ht="36.75" customHeight="1" x14ac:dyDescent="0.25">
      <c r="A89" s="178"/>
      <c r="B89" s="183" t="s">
        <v>107</v>
      </c>
      <c r="C89" s="184" t="s">
        <v>108</v>
      </c>
      <c r="D89" s="185"/>
      <c r="E89" s="185"/>
      <c r="F89" s="194" t="s">
        <v>26</v>
      </c>
      <c r="G89" s="186"/>
      <c r="H89" s="186"/>
      <c r="I89" s="186">
        <f>'SO07 D.7. Pol'!G8</f>
        <v>76902.240000000005</v>
      </c>
      <c r="J89" s="191">
        <f>IF(I110=0,"",I89/I110*100)</f>
        <v>1.2535554172834189</v>
      </c>
    </row>
    <row r="90" spans="1:10" ht="36.75" customHeight="1" x14ac:dyDescent="0.25">
      <c r="A90" s="178"/>
      <c r="B90" s="183" t="s">
        <v>109</v>
      </c>
      <c r="C90" s="184" t="s">
        <v>110</v>
      </c>
      <c r="D90" s="185"/>
      <c r="E90" s="185"/>
      <c r="F90" s="194" t="s">
        <v>26</v>
      </c>
      <c r="G90" s="186"/>
      <c r="H90" s="186"/>
      <c r="I90" s="186">
        <f>'SO07 D.7. Pol'!G47</f>
        <v>340156.79</v>
      </c>
      <c r="J90" s="191">
        <f>IF(I110=0,"",I90/I110*100)</f>
        <v>5.5447719966315443</v>
      </c>
    </row>
    <row r="91" spans="1:10" ht="36.75" customHeight="1" x14ac:dyDescent="0.25">
      <c r="A91" s="178"/>
      <c r="B91" s="183" t="s">
        <v>111</v>
      </c>
      <c r="C91" s="184" t="s">
        <v>112</v>
      </c>
      <c r="D91" s="185"/>
      <c r="E91" s="185"/>
      <c r="F91" s="194" t="s">
        <v>26</v>
      </c>
      <c r="G91" s="186"/>
      <c r="H91" s="186"/>
      <c r="I91" s="186">
        <f>'SO07 D.7. Pol'!G86</f>
        <v>976621.44000000006</v>
      </c>
      <c r="J91" s="191">
        <f>IF(I110=0,"",I91/I110*100)</f>
        <v>15.919550545564517</v>
      </c>
    </row>
    <row r="92" spans="1:10" ht="36.75" customHeight="1" x14ac:dyDescent="0.25">
      <c r="A92" s="178"/>
      <c r="B92" s="183" t="s">
        <v>113</v>
      </c>
      <c r="C92" s="184" t="s">
        <v>114</v>
      </c>
      <c r="D92" s="185"/>
      <c r="E92" s="185"/>
      <c r="F92" s="194" t="s">
        <v>26</v>
      </c>
      <c r="G92" s="186"/>
      <c r="H92" s="186"/>
      <c r="I92" s="186">
        <f>'SO07 D.7. Pol'!G148</f>
        <v>50192.950000000004</v>
      </c>
      <c r="J92" s="191">
        <f>IF(I110=0,"",I92/I110*100)</f>
        <v>0.81817700475221244</v>
      </c>
    </row>
    <row r="93" spans="1:10" ht="36.75" customHeight="1" x14ac:dyDescent="0.25">
      <c r="A93" s="178"/>
      <c r="B93" s="183" t="s">
        <v>115</v>
      </c>
      <c r="C93" s="184" t="s">
        <v>116</v>
      </c>
      <c r="D93" s="185"/>
      <c r="E93" s="185"/>
      <c r="F93" s="194" t="s">
        <v>26</v>
      </c>
      <c r="G93" s="186"/>
      <c r="H93" s="186"/>
      <c r="I93" s="186">
        <f>'SO07 D.7. Pol'!G170</f>
        <v>472309.49000000005</v>
      </c>
      <c r="J93" s="191">
        <f>IF(I110=0,"",I93/I110*100)</f>
        <v>7.6989450479448811</v>
      </c>
    </row>
    <row r="94" spans="1:10" ht="36.75" customHeight="1" x14ac:dyDescent="0.25">
      <c r="A94" s="178"/>
      <c r="B94" s="183" t="s">
        <v>117</v>
      </c>
      <c r="C94" s="184" t="s">
        <v>118</v>
      </c>
      <c r="D94" s="185"/>
      <c r="E94" s="185"/>
      <c r="F94" s="194" t="s">
        <v>26</v>
      </c>
      <c r="G94" s="186"/>
      <c r="H94" s="186"/>
      <c r="I94" s="186">
        <f>'SO01 D.1. Pol'!G8+'SO02 D.2.A Pol'!G8+'SO02 D.2.B Pol'!G8+'SO04 D.4. Pol'!G8+'SO05 D.5. Pol'!G8</f>
        <v>864781.67</v>
      </c>
      <c r="J94" s="191">
        <f>IF(I110=0,"",I94/I110*100)</f>
        <v>14.096491171075145</v>
      </c>
    </row>
    <row r="95" spans="1:10" ht="36.75" customHeight="1" x14ac:dyDescent="0.25">
      <c r="A95" s="178"/>
      <c r="B95" s="183" t="s">
        <v>43</v>
      </c>
      <c r="C95" s="184" t="s">
        <v>119</v>
      </c>
      <c r="D95" s="185"/>
      <c r="E95" s="185"/>
      <c r="F95" s="194" t="s">
        <v>26</v>
      </c>
      <c r="G95" s="186"/>
      <c r="H95" s="186"/>
      <c r="I95" s="186">
        <f>'SO04 D.4. Pol'!G17+'SO06 D.6.2.3 Pol'!G8+'SO06 D.6.2.4 Pol'!G8</f>
        <v>37103.83</v>
      </c>
      <c r="J95" s="191">
        <f>IF(I110=0,"",I95/I110*100)</f>
        <v>0.60481602484482944</v>
      </c>
    </row>
    <row r="96" spans="1:10" ht="36.75" customHeight="1" x14ac:dyDescent="0.25">
      <c r="A96" s="178"/>
      <c r="B96" s="183" t="s">
        <v>120</v>
      </c>
      <c r="C96" s="184" t="s">
        <v>121</v>
      </c>
      <c r="D96" s="185"/>
      <c r="E96" s="185"/>
      <c r="F96" s="194" t="s">
        <v>26</v>
      </c>
      <c r="G96" s="186"/>
      <c r="H96" s="186"/>
      <c r="I96" s="186">
        <f>'SO03 D.3. Pol'!G8</f>
        <v>388023.37</v>
      </c>
      <c r="J96" s="191">
        <f>IF(I110=0,"",I96/I110*100)</f>
        <v>6.3250276909498133</v>
      </c>
    </row>
    <row r="97" spans="1:10" ht="36.75" customHeight="1" x14ac:dyDescent="0.25">
      <c r="A97" s="178"/>
      <c r="B97" s="183" t="s">
        <v>122</v>
      </c>
      <c r="C97" s="184" t="s">
        <v>123</v>
      </c>
      <c r="D97" s="185"/>
      <c r="E97" s="185"/>
      <c r="F97" s="194" t="s">
        <v>26</v>
      </c>
      <c r="G97" s="186"/>
      <c r="H97" s="186"/>
      <c r="I97" s="186">
        <f>'SO02 D.2.A Pol'!G22+'SO06 D.6.2.4 Pol'!G11</f>
        <v>274431.88</v>
      </c>
      <c r="J97" s="191">
        <f>IF(I110=0,"",I97/I110*100)</f>
        <v>4.473414166469964</v>
      </c>
    </row>
    <row r="98" spans="1:10" ht="36.75" customHeight="1" x14ac:dyDescent="0.25">
      <c r="A98" s="178"/>
      <c r="B98" s="183" t="s">
        <v>124</v>
      </c>
      <c r="C98" s="184" t="s">
        <v>125</v>
      </c>
      <c r="D98" s="185"/>
      <c r="E98" s="185"/>
      <c r="F98" s="194" t="s">
        <v>26</v>
      </c>
      <c r="G98" s="186"/>
      <c r="H98" s="186"/>
      <c r="I98" s="186">
        <f>'SO02 D.2.A Pol'!G54</f>
        <v>66932.800000000003</v>
      </c>
      <c r="J98" s="191">
        <f>IF(I110=0,"",I98/I110*100)</f>
        <v>1.0910472053082929</v>
      </c>
    </row>
    <row r="99" spans="1:10" ht="36.75" customHeight="1" x14ac:dyDescent="0.25">
      <c r="A99" s="178"/>
      <c r="B99" s="183" t="s">
        <v>126</v>
      </c>
      <c r="C99" s="184" t="s">
        <v>127</v>
      </c>
      <c r="D99" s="185"/>
      <c r="E99" s="185"/>
      <c r="F99" s="194" t="s">
        <v>26</v>
      </c>
      <c r="G99" s="186"/>
      <c r="H99" s="186"/>
      <c r="I99" s="186">
        <f>'SO06 D.6.2.3 Pol'!G17+'SO06 D.6.2.4 Pol'!G14</f>
        <v>2621.4</v>
      </c>
      <c r="J99" s="191">
        <f>IF(I110=0,"",I99/I110*100)</f>
        <v>4.2730487055601424E-2</v>
      </c>
    </row>
    <row r="100" spans="1:10" ht="36.75" customHeight="1" x14ac:dyDescent="0.25">
      <c r="A100" s="178"/>
      <c r="B100" s="183" t="s">
        <v>128</v>
      </c>
      <c r="C100" s="184" t="s">
        <v>129</v>
      </c>
      <c r="D100" s="185"/>
      <c r="E100" s="185"/>
      <c r="F100" s="194" t="s">
        <v>26</v>
      </c>
      <c r="G100" s="186"/>
      <c r="H100" s="186"/>
      <c r="I100" s="186">
        <f>'SO02 D.2.B Pol'!G15</f>
        <v>87625</v>
      </c>
      <c r="J100" s="191">
        <f>IF(I110=0,"",I100/I110*100)</f>
        <v>1.4283432243255798</v>
      </c>
    </row>
    <row r="101" spans="1:10" ht="36.75" customHeight="1" x14ac:dyDescent="0.25">
      <c r="A101" s="178"/>
      <c r="B101" s="183" t="s">
        <v>130</v>
      </c>
      <c r="C101" s="184" t="s">
        <v>131</v>
      </c>
      <c r="D101" s="185"/>
      <c r="E101" s="185"/>
      <c r="F101" s="194" t="s">
        <v>26</v>
      </c>
      <c r="G101" s="186"/>
      <c r="H101" s="186"/>
      <c r="I101" s="186">
        <f>'SO02 D.2.A Pol'!G58+'SO03 D.3. Pol'!G32+'SO04 D.4. Pol'!G33+'SO06 D.6.2.3 Pol'!G26+'SO07 D.7. Pol'!G216</f>
        <v>193555.96000000002</v>
      </c>
      <c r="J101" s="191">
        <f>IF(I110=0,"",I101/I110*100)</f>
        <v>3.1550852381607188</v>
      </c>
    </row>
    <row r="102" spans="1:10" ht="36.75" customHeight="1" x14ac:dyDescent="0.25">
      <c r="A102" s="178"/>
      <c r="B102" s="183" t="s">
        <v>132</v>
      </c>
      <c r="C102" s="184" t="s">
        <v>65</v>
      </c>
      <c r="D102" s="185"/>
      <c r="E102" s="185"/>
      <c r="F102" s="194" t="s">
        <v>26</v>
      </c>
      <c r="G102" s="186"/>
      <c r="H102" s="186"/>
      <c r="I102" s="186">
        <f>'SO06 D.6.2.2 Pol'!G8+'SO06 D.6.2.3 Pol'!G28+'SO06 D.6.2.4 Pol'!G23</f>
        <v>251000</v>
      </c>
      <c r="J102" s="191">
        <f>IF(I110=0,"",I102/I110*100)</f>
        <v>4.0914596211779797</v>
      </c>
    </row>
    <row r="103" spans="1:10" ht="36.75" customHeight="1" x14ac:dyDescent="0.25">
      <c r="A103" s="178"/>
      <c r="B103" s="183" t="s">
        <v>133</v>
      </c>
      <c r="C103" s="184" t="s">
        <v>134</v>
      </c>
      <c r="D103" s="185"/>
      <c r="E103" s="185"/>
      <c r="F103" s="194" t="s">
        <v>27</v>
      </c>
      <c r="G103" s="186"/>
      <c r="H103" s="186"/>
      <c r="I103" s="186">
        <f>'SO04 D.4. Pol'!G35</f>
        <v>729500</v>
      </c>
      <c r="J103" s="191">
        <f>IF(I110=0,"",I103/I110*100)</f>
        <v>11.891313918921661</v>
      </c>
    </row>
    <row r="104" spans="1:10" ht="36.75" customHeight="1" x14ac:dyDescent="0.25">
      <c r="A104" s="178"/>
      <c r="B104" s="183" t="s">
        <v>135</v>
      </c>
      <c r="C104" s="184" t="s">
        <v>136</v>
      </c>
      <c r="D104" s="185"/>
      <c r="E104" s="185"/>
      <c r="F104" s="194" t="s">
        <v>27</v>
      </c>
      <c r="G104" s="186"/>
      <c r="H104" s="186"/>
      <c r="I104" s="186">
        <f>'SO04 D.4. Pol'!G44</f>
        <v>278300</v>
      </c>
      <c r="J104" s="191">
        <f>IF(I110=0,"",I104/I110*100)</f>
        <v>4.5364669823658641</v>
      </c>
    </row>
    <row r="105" spans="1:10" ht="36.75" customHeight="1" x14ac:dyDescent="0.25">
      <c r="A105" s="178"/>
      <c r="B105" s="183" t="s">
        <v>137</v>
      </c>
      <c r="C105" s="184" t="s">
        <v>138</v>
      </c>
      <c r="D105" s="185"/>
      <c r="E105" s="185"/>
      <c r="F105" s="194" t="s">
        <v>27</v>
      </c>
      <c r="G105" s="186"/>
      <c r="H105" s="186"/>
      <c r="I105" s="186">
        <f>'SO03 D.3. Pol'!G34+'SO04 D.4. Pol'!G50+'SO06 D.6.2.2 Pol'!G27</f>
        <v>139127.6</v>
      </c>
      <c r="J105" s="191">
        <f>IF(I110=0,"",I105/I110*100)</f>
        <v>2.2678683569378548</v>
      </c>
    </row>
    <row r="106" spans="1:10" ht="36.75" customHeight="1" x14ac:dyDescent="0.25">
      <c r="A106" s="178"/>
      <c r="B106" s="183" t="s">
        <v>139</v>
      </c>
      <c r="C106" s="184" t="s">
        <v>140</v>
      </c>
      <c r="D106" s="185"/>
      <c r="E106" s="185"/>
      <c r="F106" s="194" t="s">
        <v>27</v>
      </c>
      <c r="G106" s="186"/>
      <c r="H106" s="186"/>
      <c r="I106" s="186">
        <f>'SO02 D.2.B Pol'!G22+'SO03 D.3. Pol'!G37+'SO04 D.4. Pol'!G58+'SO06 D.6.2.2 Pol'!G30</f>
        <v>134980.24</v>
      </c>
      <c r="J106" s="191">
        <f>IF(I110=0,"",I106/I110*100)</f>
        <v>2.200263751461804</v>
      </c>
    </row>
    <row r="107" spans="1:10" ht="36.75" customHeight="1" x14ac:dyDescent="0.25">
      <c r="A107" s="178"/>
      <c r="B107" s="183" t="s">
        <v>141</v>
      </c>
      <c r="C107" s="184" t="s">
        <v>142</v>
      </c>
      <c r="D107" s="185"/>
      <c r="E107" s="185"/>
      <c r="F107" s="194" t="s">
        <v>143</v>
      </c>
      <c r="G107" s="186"/>
      <c r="H107" s="186"/>
      <c r="I107" s="186">
        <f>'SO02 D.2.B Pol'!G27</f>
        <v>14563.32</v>
      </c>
      <c r="J107" s="191">
        <f>IF(I110=0,"",I107/I110*100)</f>
        <v>0.23739137741152871</v>
      </c>
    </row>
    <row r="108" spans="1:10" ht="36.75" customHeight="1" x14ac:dyDescent="0.25">
      <c r="A108" s="178"/>
      <c r="B108" s="183" t="s">
        <v>144</v>
      </c>
      <c r="C108" s="184" t="s">
        <v>29</v>
      </c>
      <c r="D108" s="185"/>
      <c r="E108" s="185"/>
      <c r="F108" s="194" t="s">
        <v>144</v>
      </c>
      <c r="G108" s="186"/>
      <c r="H108" s="186"/>
      <c r="I108" s="186">
        <f>'VRN VRN Naklady'!G8</f>
        <v>504000</v>
      </c>
      <c r="J108" s="191">
        <f>IF(I110=0,"",I108/I110*100)</f>
        <v>8.2155205142378556</v>
      </c>
    </row>
    <row r="109" spans="1:10" ht="36.75" customHeight="1" x14ac:dyDescent="0.25">
      <c r="A109" s="178"/>
      <c r="B109" s="183" t="s">
        <v>145</v>
      </c>
      <c r="C109" s="184" t="s">
        <v>30</v>
      </c>
      <c r="D109" s="185"/>
      <c r="E109" s="185"/>
      <c r="F109" s="194" t="s">
        <v>145</v>
      </c>
      <c r="G109" s="186"/>
      <c r="H109" s="186"/>
      <c r="I109" s="186">
        <f>'VRN VRN Naklady'!G20</f>
        <v>252000</v>
      </c>
      <c r="J109" s="191">
        <f>IF(I110=0,"",I109/I110*100)</f>
        <v>4.1077602571189278</v>
      </c>
    </row>
    <row r="110" spans="1:10" ht="25.5" customHeight="1" x14ac:dyDescent="0.25">
      <c r="A110" s="179"/>
      <c r="B110" s="187" t="s">
        <v>1</v>
      </c>
      <c r="C110" s="188"/>
      <c r="D110" s="189"/>
      <c r="E110" s="189"/>
      <c r="F110" s="195"/>
      <c r="G110" s="190"/>
      <c r="H110" s="190"/>
      <c r="I110" s="190">
        <f>SUM(I89:I109)</f>
        <v>6134729.9800000004</v>
      </c>
      <c r="J110" s="192">
        <f>SUM(J89:J109)</f>
        <v>99.999999999999986</v>
      </c>
    </row>
    <row r="111" spans="1:10" x14ac:dyDescent="0.25">
      <c r="F111" s="133"/>
      <c r="G111" s="133"/>
      <c r="H111" s="133"/>
      <c r="I111" s="133"/>
      <c r="J111" s="193"/>
    </row>
    <row r="112" spans="1:10" x14ac:dyDescent="0.25">
      <c r="F112" s="133"/>
      <c r="G112" s="133"/>
      <c r="H112" s="133"/>
      <c r="I112" s="133"/>
      <c r="J112" s="193"/>
    </row>
    <row r="113" spans="6:10" x14ac:dyDescent="0.25">
      <c r="F113" s="133"/>
      <c r="G113" s="133"/>
      <c r="H113" s="133"/>
      <c r="I113" s="133"/>
      <c r="J113" s="193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86">
    <mergeCell ref="C105:E105"/>
    <mergeCell ref="C106:E106"/>
    <mergeCell ref="C107:E107"/>
    <mergeCell ref="C108:E108"/>
    <mergeCell ref="C109:E109"/>
    <mergeCell ref="C100:E100"/>
    <mergeCell ref="C101:E101"/>
    <mergeCell ref="C102:E102"/>
    <mergeCell ref="C103:E103"/>
    <mergeCell ref="C104:E104"/>
    <mergeCell ref="C95:E95"/>
    <mergeCell ref="C96:E96"/>
    <mergeCell ref="C97:E97"/>
    <mergeCell ref="C98:E98"/>
    <mergeCell ref="C99:E99"/>
    <mergeCell ref="C90:E90"/>
    <mergeCell ref="C91:E91"/>
    <mergeCell ref="C92:E92"/>
    <mergeCell ref="C93:E93"/>
    <mergeCell ref="C94:E94"/>
    <mergeCell ref="B59:E59"/>
    <mergeCell ref="B62:J62"/>
    <mergeCell ref="B63:J63"/>
    <mergeCell ref="B64:J64"/>
    <mergeCell ref="C89:E89"/>
    <mergeCell ref="C54:E54"/>
    <mergeCell ref="C55:E55"/>
    <mergeCell ref="C56:E56"/>
    <mergeCell ref="C57:E57"/>
    <mergeCell ref="C58:E58"/>
    <mergeCell ref="C49:E49"/>
    <mergeCell ref="C50:E50"/>
    <mergeCell ref="C51:E51"/>
    <mergeCell ref="C52:E52"/>
    <mergeCell ref="C53:E53"/>
    <mergeCell ref="C44:E44"/>
    <mergeCell ref="C45:E45"/>
    <mergeCell ref="C46:E46"/>
    <mergeCell ref="C47:E47"/>
    <mergeCell ref="C48:E48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83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796875" defaultRowHeight="12.5" x14ac:dyDescent="0.25"/>
  <cols>
    <col min="1" max="1" width="4.26953125" style="3" customWidth="1"/>
    <col min="2" max="2" width="14.453125" style="3" customWidth="1"/>
    <col min="3" max="3" width="38.26953125" style="7" customWidth="1"/>
    <col min="4" max="4" width="4.54296875" style="3" customWidth="1"/>
    <col min="5" max="5" width="10.54296875" style="3" customWidth="1"/>
    <col min="6" max="6" width="9.81640625" style="3" customWidth="1"/>
    <col min="7" max="7" width="12.7265625" style="3" customWidth="1"/>
    <col min="8" max="16384" width="9.1796875" style="3"/>
  </cols>
  <sheetData>
    <row r="1" spans="1:7" ht="15.5" x14ac:dyDescent="0.25">
      <c r="A1" s="107" t="s">
        <v>7</v>
      </c>
      <c r="B1" s="107"/>
      <c r="C1" s="108"/>
      <c r="D1" s="107"/>
      <c r="E1" s="107"/>
      <c r="F1" s="107"/>
      <c r="G1" s="107"/>
    </row>
    <row r="2" spans="1:7" ht="25" customHeight="1" x14ac:dyDescent="0.25">
      <c r="A2" s="50" t="s">
        <v>8</v>
      </c>
      <c r="B2" s="49"/>
      <c r="C2" s="109"/>
      <c r="D2" s="109"/>
      <c r="E2" s="109"/>
      <c r="F2" s="109"/>
      <c r="G2" s="110"/>
    </row>
    <row r="3" spans="1:7" ht="25" customHeight="1" x14ac:dyDescent="0.25">
      <c r="A3" s="50" t="s">
        <v>9</v>
      </c>
      <c r="B3" s="49"/>
      <c r="C3" s="109"/>
      <c r="D3" s="109"/>
      <c r="E3" s="109"/>
      <c r="F3" s="109"/>
      <c r="G3" s="110"/>
    </row>
    <row r="4" spans="1:7" ht="25" customHeight="1" x14ac:dyDescent="0.25">
      <c r="A4" s="50" t="s">
        <v>10</v>
      </c>
      <c r="B4" s="49"/>
      <c r="C4" s="109"/>
      <c r="D4" s="109"/>
      <c r="E4" s="109"/>
      <c r="F4" s="109"/>
      <c r="G4" s="110"/>
    </row>
    <row r="5" spans="1:7" x14ac:dyDescent="0.25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3BAF0-605D-4B49-9B06-73C832949397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5" outlineLevelRow="3" x14ac:dyDescent="0.25"/>
  <cols>
    <col min="1" max="1" width="3.36328125" customWidth="1"/>
    <col min="2" max="2" width="12.453125" style="176" customWidth="1"/>
    <col min="3" max="3" width="38.1796875" style="176" customWidth="1"/>
    <col min="4" max="4" width="4.81640625" customWidth="1"/>
    <col min="5" max="5" width="10.453125" customWidth="1"/>
    <col min="6" max="6" width="9.81640625" customWidth="1"/>
    <col min="7" max="7" width="12.6328125" customWidth="1"/>
    <col min="8" max="18" width="0" hidden="1" customWidth="1"/>
    <col min="20" max="20" width="9.08984375" customWidth="1"/>
    <col min="21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5">
      <c r="A1" s="197" t="s">
        <v>7</v>
      </c>
      <c r="B1" s="197"/>
      <c r="C1" s="197"/>
      <c r="D1" s="197"/>
      <c r="E1" s="197"/>
      <c r="F1" s="197"/>
      <c r="G1" s="197"/>
      <c r="AG1" t="s">
        <v>146</v>
      </c>
    </row>
    <row r="2" spans="1:60" ht="2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147</v>
      </c>
    </row>
    <row r="3" spans="1:60" ht="25" customHeight="1" x14ac:dyDescent="0.25">
      <c r="A3" s="198" t="s">
        <v>9</v>
      </c>
      <c r="B3" s="49" t="s">
        <v>46</v>
      </c>
      <c r="C3" s="201" t="s">
        <v>47</v>
      </c>
      <c r="D3" s="199"/>
      <c r="E3" s="199"/>
      <c r="F3" s="199"/>
      <c r="G3" s="200"/>
      <c r="AC3" s="176" t="s">
        <v>147</v>
      </c>
      <c r="AG3" t="s">
        <v>148</v>
      </c>
    </row>
    <row r="4" spans="1:60" ht="25" customHeight="1" x14ac:dyDescent="0.25">
      <c r="A4" s="202" t="s">
        <v>10</v>
      </c>
      <c r="B4" s="203" t="s">
        <v>48</v>
      </c>
      <c r="C4" s="204" t="s">
        <v>49</v>
      </c>
      <c r="D4" s="205"/>
      <c r="E4" s="205"/>
      <c r="F4" s="205"/>
      <c r="G4" s="206"/>
      <c r="AG4" t="s">
        <v>149</v>
      </c>
    </row>
    <row r="5" spans="1:60" x14ac:dyDescent="0.25">
      <c r="D5" s="10"/>
    </row>
    <row r="6" spans="1:60" ht="37.5" x14ac:dyDescent="0.25">
      <c r="A6" s="208" t="s">
        <v>150</v>
      </c>
      <c r="B6" s="210" t="s">
        <v>151</v>
      </c>
      <c r="C6" s="210" t="s">
        <v>152</v>
      </c>
      <c r="D6" s="209" t="s">
        <v>153</v>
      </c>
      <c r="E6" s="208" t="s">
        <v>154</v>
      </c>
      <c r="F6" s="207" t="s">
        <v>155</v>
      </c>
      <c r="G6" s="208" t="s">
        <v>31</v>
      </c>
      <c r="H6" s="211" t="s">
        <v>32</v>
      </c>
      <c r="I6" s="211" t="s">
        <v>156</v>
      </c>
      <c r="J6" s="211" t="s">
        <v>33</v>
      </c>
      <c r="K6" s="211" t="s">
        <v>157</v>
      </c>
      <c r="L6" s="211" t="s">
        <v>158</v>
      </c>
      <c r="M6" s="211" t="s">
        <v>159</v>
      </c>
      <c r="N6" s="211" t="s">
        <v>160</v>
      </c>
      <c r="O6" s="211" t="s">
        <v>161</v>
      </c>
      <c r="P6" s="211" t="s">
        <v>162</v>
      </c>
      <c r="Q6" s="211" t="s">
        <v>163</v>
      </c>
      <c r="R6" s="211" t="s">
        <v>164</v>
      </c>
      <c r="S6" s="211" t="s">
        <v>165</v>
      </c>
      <c r="T6" s="211" t="s">
        <v>166</v>
      </c>
      <c r="U6" s="211" t="s">
        <v>167</v>
      </c>
      <c r="V6" s="211" t="s">
        <v>168</v>
      </c>
      <c r="W6" s="211" t="s">
        <v>169</v>
      </c>
      <c r="X6" s="211" t="s">
        <v>170</v>
      </c>
      <c r="Y6" s="211" t="s">
        <v>171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ht="13" x14ac:dyDescent="0.25">
      <c r="A8" s="236" t="s">
        <v>172</v>
      </c>
      <c r="B8" s="237" t="s">
        <v>117</v>
      </c>
      <c r="C8" s="257" t="s">
        <v>118</v>
      </c>
      <c r="D8" s="238"/>
      <c r="E8" s="239"/>
      <c r="F8" s="240"/>
      <c r="G8" s="240">
        <f>SUMIF(AG9:AG29,"&lt;&gt;NOR",G9:G29)</f>
        <v>267649.27</v>
      </c>
      <c r="H8" s="240"/>
      <c r="I8" s="240">
        <f>SUM(I9:I29)</f>
        <v>0</v>
      </c>
      <c r="J8" s="240"/>
      <c r="K8" s="240">
        <f>SUM(K9:K29)</f>
        <v>267649.27</v>
      </c>
      <c r="L8" s="240"/>
      <c r="M8" s="240">
        <f>SUM(M9:M29)</f>
        <v>323855.61670000001</v>
      </c>
      <c r="N8" s="239"/>
      <c r="O8" s="239">
        <f>SUM(O9:O29)</f>
        <v>0</v>
      </c>
      <c r="P8" s="239"/>
      <c r="Q8" s="239">
        <f>SUM(Q9:Q29)</f>
        <v>0</v>
      </c>
      <c r="R8" s="240"/>
      <c r="S8" s="240"/>
      <c r="T8" s="241"/>
      <c r="U8" s="235"/>
      <c r="V8" s="235">
        <f>SUM(V9:V29)</f>
        <v>96.070000000000007</v>
      </c>
      <c r="W8" s="235"/>
      <c r="X8" s="235"/>
      <c r="Y8" s="235"/>
      <c r="AG8" t="s">
        <v>173</v>
      </c>
    </row>
    <row r="9" spans="1:60" outlineLevel="1" x14ac:dyDescent="0.25">
      <c r="A9" s="243">
        <v>1</v>
      </c>
      <c r="B9" s="244" t="s">
        <v>174</v>
      </c>
      <c r="C9" s="258" t="s">
        <v>175</v>
      </c>
      <c r="D9" s="245" t="s">
        <v>176</v>
      </c>
      <c r="E9" s="246">
        <v>306.7</v>
      </c>
      <c r="F9" s="247">
        <v>175.5</v>
      </c>
      <c r="G9" s="248">
        <f>ROUND(E9*F9,2)</f>
        <v>53825.85</v>
      </c>
      <c r="H9" s="247">
        <v>0</v>
      </c>
      <c r="I9" s="248">
        <f>ROUND(E9*H9,2)</f>
        <v>0</v>
      </c>
      <c r="J9" s="247">
        <v>175.5</v>
      </c>
      <c r="K9" s="248">
        <f>ROUND(E9*J9,2)</f>
        <v>53825.85</v>
      </c>
      <c r="L9" s="248">
        <v>21</v>
      </c>
      <c r="M9" s="248">
        <f>G9*(1+L9/100)</f>
        <v>65129.278499999993</v>
      </c>
      <c r="N9" s="246">
        <v>0</v>
      </c>
      <c r="O9" s="246">
        <f>ROUND(E9*N9,2)</f>
        <v>0</v>
      </c>
      <c r="P9" s="246">
        <v>0</v>
      </c>
      <c r="Q9" s="246">
        <f>ROUND(E9*P9,2)</f>
        <v>0</v>
      </c>
      <c r="R9" s="248"/>
      <c r="S9" s="248" t="s">
        <v>177</v>
      </c>
      <c r="T9" s="249" t="s">
        <v>177</v>
      </c>
      <c r="U9" s="232">
        <v>0.19</v>
      </c>
      <c r="V9" s="232">
        <f>ROUND(E9*U9,2)</f>
        <v>58.27</v>
      </c>
      <c r="W9" s="232"/>
      <c r="X9" s="232" t="s">
        <v>178</v>
      </c>
      <c r="Y9" s="232" t="s">
        <v>179</v>
      </c>
      <c r="Z9" s="212"/>
      <c r="AA9" s="212"/>
      <c r="AB9" s="212"/>
      <c r="AC9" s="212"/>
      <c r="AD9" s="212"/>
      <c r="AE9" s="212"/>
      <c r="AF9" s="212"/>
      <c r="AG9" s="212" t="s">
        <v>180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59" t="s">
        <v>181</v>
      </c>
      <c r="D10" s="233"/>
      <c r="E10" s="234"/>
      <c r="F10" s="232"/>
      <c r="G10" s="232"/>
      <c r="H10" s="232"/>
      <c r="I10" s="232"/>
      <c r="J10" s="232"/>
      <c r="K10" s="232"/>
      <c r="L10" s="232"/>
      <c r="M10" s="232"/>
      <c r="N10" s="231"/>
      <c r="O10" s="231"/>
      <c r="P10" s="231"/>
      <c r="Q10" s="231"/>
      <c r="R10" s="232"/>
      <c r="S10" s="232"/>
      <c r="T10" s="232"/>
      <c r="U10" s="232"/>
      <c r="V10" s="232"/>
      <c r="W10" s="232"/>
      <c r="X10" s="232"/>
      <c r="Y10" s="232"/>
      <c r="Z10" s="212"/>
      <c r="AA10" s="212"/>
      <c r="AB10" s="212"/>
      <c r="AC10" s="212"/>
      <c r="AD10" s="212"/>
      <c r="AE10" s="212"/>
      <c r="AF10" s="212"/>
      <c r="AG10" s="212" t="s">
        <v>182</v>
      </c>
      <c r="AH10" s="212">
        <v>0</v>
      </c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3" x14ac:dyDescent="0.25">
      <c r="A11" s="229"/>
      <c r="B11" s="230"/>
      <c r="C11" s="259" t="s">
        <v>183</v>
      </c>
      <c r="D11" s="233"/>
      <c r="E11" s="234">
        <v>306.7</v>
      </c>
      <c r="F11" s="232"/>
      <c r="G11" s="232"/>
      <c r="H11" s="232"/>
      <c r="I11" s="232"/>
      <c r="J11" s="232"/>
      <c r="K11" s="232"/>
      <c r="L11" s="232"/>
      <c r="M11" s="232"/>
      <c r="N11" s="231"/>
      <c r="O11" s="231"/>
      <c r="P11" s="231"/>
      <c r="Q11" s="231"/>
      <c r="R11" s="232"/>
      <c r="S11" s="232"/>
      <c r="T11" s="232"/>
      <c r="U11" s="232"/>
      <c r="V11" s="232"/>
      <c r="W11" s="232"/>
      <c r="X11" s="232"/>
      <c r="Y11" s="232"/>
      <c r="Z11" s="212"/>
      <c r="AA11" s="212"/>
      <c r="AB11" s="212"/>
      <c r="AC11" s="212"/>
      <c r="AD11" s="212"/>
      <c r="AE11" s="212"/>
      <c r="AF11" s="212"/>
      <c r="AG11" s="212" t="s">
        <v>182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ht="20" outlineLevel="1" x14ac:dyDescent="0.25">
      <c r="A12" s="243">
        <v>2</v>
      </c>
      <c r="B12" s="244" t="s">
        <v>184</v>
      </c>
      <c r="C12" s="258" t="s">
        <v>185</v>
      </c>
      <c r="D12" s="245" t="s">
        <v>176</v>
      </c>
      <c r="E12" s="246">
        <v>571.70000000000005</v>
      </c>
      <c r="F12" s="247">
        <v>130.5</v>
      </c>
      <c r="G12" s="248">
        <f>ROUND(E12*F12,2)</f>
        <v>74606.850000000006</v>
      </c>
      <c r="H12" s="247">
        <v>0</v>
      </c>
      <c r="I12" s="248">
        <f>ROUND(E12*H12,2)</f>
        <v>0</v>
      </c>
      <c r="J12" s="247">
        <v>130.5</v>
      </c>
      <c r="K12" s="248">
        <f>ROUND(E12*J12,2)</f>
        <v>74606.850000000006</v>
      </c>
      <c r="L12" s="248">
        <v>21</v>
      </c>
      <c r="M12" s="248">
        <f>G12*(1+L12/100)</f>
        <v>90274.28850000001</v>
      </c>
      <c r="N12" s="246">
        <v>0</v>
      </c>
      <c r="O12" s="246">
        <f>ROUND(E12*N12,2)</f>
        <v>0</v>
      </c>
      <c r="P12" s="246">
        <v>0</v>
      </c>
      <c r="Q12" s="246">
        <f>ROUND(E12*P12,2)</f>
        <v>0</v>
      </c>
      <c r="R12" s="248"/>
      <c r="S12" s="248" t="s">
        <v>177</v>
      </c>
      <c r="T12" s="249" t="s">
        <v>177</v>
      </c>
      <c r="U12" s="232">
        <v>0.01</v>
      </c>
      <c r="V12" s="232">
        <f>ROUND(E12*U12,2)</f>
        <v>5.72</v>
      </c>
      <c r="W12" s="232"/>
      <c r="X12" s="232" t="s">
        <v>178</v>
      </c>
      <c r="Y12" s="232" t="s">
        <v>179</v>
      </c>
      <c r="Z12" s="212"/>
      <c r="AA12" s="212"/>
      <c r="AB12" s="212"/>
      <c r="AC12" s="212"/>
      <c r="AD12" s="212"/>
      <c r="AE12" s="212"/>
      <c r="AF12" s="212"/>
      <c r="AG12" s="212" t="s">
        <v>180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2" x14ac:dyDescent="0.25">
      <c r="A13" s="229"/>
      <c r="B13" s="230"/>
      <c r="C13" s="259" t="s">
        <v>181</v>
      </c>
      <c r="D13" s="233"/>
      <c r="E13" s="234"/>
      <c r="F13" s="232"/>
      <c r="G13" s="232"/>
      <c r="H13" s="232"/>
      <c r="I13" s="232"/>
      <c r="J13" s="232"/>
      <c r="K13" s="232"/>
      <c r="L13" s="232"/>
      <c r="M13" s="232"/>
      <c r="N13" s="231"/>
      <c r="O13" s="231"/>
      <c r="P13" s="231"/>
      <c r="Q13" s="231"/>
      <c r="R13" s="232"/>
      <c r="S13" s="232"/>
      <c r="T13" s="232"/>
      <c r="U13" s="232"/>
      <c r="V13" s="232"/>
      <c r="W13" s="232"/>
      <c r="X13" s="232"/>
      <c r="Y13" s="232"/>
      <c r="Z13" s="212"/>
      <c r="AA13" s="212"/>
      <c r="AB13" s="212"/>
      <c r="AC13" s="212"/>
      <c r="AD13" s="212"/>
      <c r="AE13" s="212"/>
      <c r="AF13" s="212"/>
      <c r="AG13" s="212" t="s">
        <v>182</v>
      </c>
      <c r="AH13" s="212">
        <v>0</v>
      </c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3" x14ac:dyDescent="0.25">
      <c r="A14" s="229"/>
      <c r="B14" s="230"/>
      <c r="C14" s="259" t="s">
        <v>183</v>
      </c>
      <c r="D14" s="233"/>
      <c r="E14" s="234">
        <v>306.7</v>
      </c>
      <c r="F14" s="232"/>
      <c r="G14" s="232"/>
      <c r="H14" s="232"/>
      <c r="I14" s="232"/>
      <c r="J14" s="232"/>
      <c r="K14" s="232"/>
      <c r="L14" s="232"/>
      <c r="M14" s="232"/>
      <c r="N14" s="231"/>
      <c r="O14" s="231"/>
      <c r="P14" s="231"/>
      <c r="Q14" s="231"/>
      <c r="R14" s="232"/>
      <c r="S14" s="232"/>
      <c r="T14" s="232"/>
      <c r="U14" s="232"/>
      <c r="V14" s="232"/>
      <c r="W14" s="232"/>
      <c r="X14" s="232"/>
      <c r="Y14" s="232"/>
      <c r="Z14" s="212"/>
      <c r="AA14" s="212"/>
      <c r="AB14" s="212"/>
      <c r="AC14" s="212"/>
      <c r="AD14" s="212"/>
      <c r="AE14" s="212"/>
      <c r="AF14" s="212"/>
      <c r="AG14" s="212" t="s">
        <v>182</v>
      </c>
      <c r="AH14" s="212">
        <v>0</v>
      </c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3" x14ac:dyDescent="0.25">
      <c r="A15" s="229"/>
      <c r="B15" s="230"/>
      <c r="C15" s="259" t="s">
        <v>186</v>
      </c>
      <c r="D15" s="233"/>
      <c r="E15" s="234">
        <v>265</v>
      </c>
      <c r="F15" s="232"/>
      <c r="G15" s="232"/>
      <c r="H15" s="232"/>
      <c r="I15" s="232"/>
      <c r="J15" s="232"/>
      <c r="K15" s="232"/>
      <c r="L15" s="232"/>
      <c r="M15" s="232"/>
      <c r="N15" s="231"/>
      <c r="O15" s="231"/>
      <c r="P15" s="231"/>
      <c r="Q15" s="231"/>
      <c r="R15" s="232"/>
      <c r="S15" s="232"/>
      <c r="T15" s="232"/>
      <c r="U15" s="232"/>
      <c r="V15" s="232"/>
      <c r="W15" s="232"/>
      <c r="X15" s="232"/>
      <c r="Y15" s="232"/>
      <c r="Z15" s="212"/>
      <c r="AA15" s="212"/>
      <c r="AB15" s="212"/>
      <c r="AC15" s="212"/>
      <c r="AD15" s="212"/>
      <c r="AE15" s="212"/>
      <c r="AF15" s="212"/>
      <c r="AG15" s="212" t="s">
        <v>182</v>
      </c>
      <c r="AH15" s="212">
        <v>0</v>
      </c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1" x14ac:dyDescent="0.25">
      <c r="A16" s="243">
        <v>3</v>
      </c>
      <c r="B16" s="244" t="s">
        <v>187</v>
      </c>
      <c r="C16" s="258" t="s">
        <v>188</v>
      </c>
      <c r="D16" s="245" t="s">
        <v>176</v>
      </c>
      <c r="E16" s="246">
        <v>306.7</v>
      </c>
      <c r="F16" s="247">
        <v>22.8</v>
      </c>
      <c r="G16" s="248">
        <f>ROUND(E16*F16,2)</f>
        <v>6992.76</v>
      </c>
      <c r="H16" s="247">
        <v>0</v>
      </c>
      <c r="I16" s="248">
        <f>ROUND(E16*H16,2)</f>
        <v>0</v>
      </c>
      <c r="J16" s="247">
        <v>22.8</v>
      </c>
      <c r="K16" s="248">
        <f>ROUND(E16*J16,2)</f>
        <v>6992.76</v>
      </c>
      <c r="L16" s="248">
        <v>21</v>
      </c>
      <c r="M16" s="248">
        <f>G16*(1+L16/100)</f>
        <v>8461.2396000000008</v>
      </c>
      <c r="N16" s="246">
        <v>0</v>
      </c>
      <c r="O16" s="246">
        <f>ROUND(E16*N16,2)</f>
        <v>0</v>
      </c>
      <c r="P16" s="246">
        <v>0</v>
      </c>
      <c r="Q16" s="246">
        <f>ROUND(E16*P16,2)</f>
        <v>0</v>
      </c>
      <c r="R16" s="248"/>
      <c r="S16" s="248" t="s">
        <v>177</v>
      </c>
      <c r="T16" s="249" t="s">
        <v>177</v>
      </c>
      <c r="U16" s="232">
        <v>0.01</v>
      </c>
      <c r="V16" s="232">
        <f>ROUND(E16*U16,2)</f>
        <v>3.07</v>
      </c>
      <c r="W16" s="232"/>
      <c r="X16" s="232" t="s">
        <v>178</v>
      </c>
      <c r="Y16" s="232" t="s">
        <v>179</v>
      </c>
      <c r="Z16" s="212"/>
      <c r="AA16" s="212"/>
      <c r="AB16" s="212"/>
      <c r="AC16" s="212"/>
      <c r="AD16" s="212"/>
      <c r="AE16" s="212"/>
      <c r="AF16" s="212"/>
      <c r="AG16" s="212" t="s">
        <v>180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2" x14ac:dyDescent="0.25">
      <c r="A17" s="229"/>
      <c r="B17" s="230"/>
      <c r="C17" s="259" t="s">
        <v>181</v>
      </c>
      <c r="D17" s="233"/>
      <c r="E17" s="234"/>
      <c r="F17" s="232"/>
      <c r="G17" s="232"/>
      <c r="H17" s="232"/>
      <c r="I17" s="232"/>
      <c r="J17" s="232"/>
      <c r="K17" s="232"/>
      <c r="L17" s="232"/>
      <c r="M17" s="232"/>
      <c r="N17" s="231"/>
      <c r="O17" s="231"/>
      <c r="P17" s="231"/>
      <c r="Q17" s="231"/>
      <c r="R17" s="232"/>
      <c r="S17" s="232"/>
      <c r="T17" s="232"/>
      <c r="U17" s="232"/>
      <c r="V17" s="232"/>
      <c r="W17" s="232"/>
      <c r="X17" s="232"/>
      <c r="Y17" s="232"/>
      <c r="Z17" s="212"/>
      <c r="AA17" s="212"/>
      <c r="AB17" s="212"/>
      <c r="AC17" s="212"/>
      <c r="AD17" s="212"/>
      <c r="AE17" s="212"/>
      <c r="AF17" s="212"/>
      <c r="AG17" s="212" t="s">
        <v>182</v>
      </c>
      <c r="AH17" s="212">
        <v>0</v>
      </c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3" x14ac:dyDescent="0.25">
      <c r="A18" s="229"/>
      <c r="B18" s="230"/>
      <c r="C18" s="259" t="s">
        <v>183</v>
      </c>
      <c r="D18" s="233"/>
      <c r="E18" s="234">
        <v>306.7</v>
      </c>
      <c r="F18" s="232"/>
      <c r="G18" s="232"/>
      <c r="H18" s="232"/>
      <c r="I18" s="232"/>
      <c r="J18" s="232"/>
      <c r="K18" s="232"/>
      <c r="L18" s="232"/>
      <c r="M18" s="232"/>
      <c r="N18" s="231"/>
      <c r="O18" s="231"/>
      <c r="P18" s="231"/>
      <c r="Q18" s="231"/>
      <c r="R18" s="232"/>
      <c r="S18" s="232"/>
      <c r="T18" s="232"/>
      <c r="U18" s="232"/>
      <c r="V18" s="232"/>
      <c r="W18" s="232"/>
      <c r="X18" s="232"/>
      <c r="Y18" s="232"/>
      <c r="Z18" s="212"/>
      <c r="AA18" s="212"/>
      <c r="AB18" s="212"/>
      <c r="AC18" s="212"/>
      <c r="AD18" s="212"/>
      <c r="AE18" s="212"/>
      <c r="AF18" s="212"/>
      <c r="AG18" s="212" t="s">
        <v>182</v>
      </c>
      <c r="AH18" s="212">
        <v>0</v>
      </c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1" x14ac:dyDescent="0.25">
      <c r="A19" s="250">
        <v>4</v>
      </c>
      <c r="B19" s="251" t="s">
        <v>189</v>
      </c>
      <c r="C19" s="260" t="s">
        <v>190</v>
      </c>
      <c r="D19" s="252" t="s">
        <v>176</v>
      </c>
      <c r="E19" s="253">
        <v>306.7</v>
      </c>
      <c r="F19" s="254">
        <v>98.8</v>
      </c>
      <c r="G19" s="255">
        <f>ROUND(E19*F19,2)</f>
        <v>30301.96</v>
      </c>
      <c r="H19" s="254">
        <v>0</v>
      </c>
      <c r="I19" s="255">
        <f>ROUND(E19*H19,2)</f>
        <v>0</v>
      </c>
      <c r="J19" s="254">
        <v>98.8</v>
      </c>
      <c r="K19" s="255">
        <f>ROUND(E19*J19,2)</f>
        <v>30301.96</v>
      </c>
      <c r="L19" s="255">
        <v>21</v>
      </c>
      <c r="M19" s="255">
        <f>G19*(1+L19/100)</f>
        <v>36665.371599999999</v>
      </c>
      <c r="N19" s="253">
        <v>0</v>
      </c>
      <c r="O19" s="253">
        <f>ROUND(E19*N19,2)</f>
        <v>0</v>
      </c>
      <c r="P19" s="253">
        <v>0</v>
      </c>
      <c r="Q19" s="253">
        <f>ROUND(E19*P19,2)</f>
        <v>0</v>
      </c>
      <c r="R19" s="255"/>
      <c r="S19" s="255" t="s">
        <v>177</v>
      </c>
      <c r="T19" s="256" t="s">
        <v>177</v>
      </c>
      <c r="U19" s="232">
        <v>0.05</v>
      </c>
      <c r="V19" s="232">
        <f>ROUND(E19*U19,2)</f>
        <v>15.34</v>
      </c>
      <c r="W19" s="232"/>
      <c r="X19" s="232" t="s">
        <v>178</v>
      </c>
      <c r="Y19" s="232" t="s">
        <v>179</v>
      </c>
      <c r="Z19" s="212"/>
      <c r="AA19" s="212"/>
      <c r="AB19" s="212"/>
      <c r="AC19" s="212"/>
      <c r="AD19" s="212"/>
      <c r="AE19" s="212"/>
      <c r="AF19" s="212"/>
      <c r="AG19" s="212" t="s">
        <v>180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1" x14ac:dyDescent="0.25">
      <c r="A20" s="243">
        <v>5</v>
      </c>
      <c r="B20" s="244" t="s">
        <v>191</v>
      </c>
      <c r="C20" s="258" t="s">
        <v>192</v>
      </c>
      <c r="D20" s="245" t="s">
        <v>176</v>
      </c>
      <c r="E20" s="246">
        <v>265</v>
      </c>
      <c r="F20" s="247">
        <v>100.5</v>
      </c>
      <c r="G20" s="248">
        <f>ROUND(E20*F20,2)</f>
        <v>26632.5</v>
      </c>
      <c r="H20" s="247">
        <v>0</v>
      </c>
      <c r="I20" s="248">
        <f>ROUND(E20*H20,2)</f>
        <v>0</v>
      </c>
      <c r="J20" s="247">
        <v>100.5</v>
      </c>
      <c r="K20" s="248">
        <f>ROUND(E20*J20,2)</f>
        <v>26632.5</v>
      </c>
      <c r="L20" s="248">
        <v>21</v>
      </c>
      <c r="M20" s="248">
        <f>G20*(1+L20/100)</f>
        <v>32225.325000000001</v>
      </c>
      <c r="N20" s="246">
        <v>0</v>
      </c>
      <c r="O20" s="246">
        <f>ROUND(E20*N20,2)</f>
        <v>0</v>
      </c>
      <c r="P20" s="246">
        <v>0</v>
      </c>
      <c r="Q20" s="246">
        <f>ROUND(E20*P20,2)</f>
        <v>0</v>
      </c>
      <c r="R20" s="248"/>
      <c r="S20" s="248" t="s">
        <v>177</v>
      </c>
      <c r="T20" s="249" t="s">
        <v>177</v>
      </c>
      <c r="U20" s="232">
        <v>0.05</v>
      </c>
      <c r="V20" s="232">
        <f>ROUND(E20*U20,2)</f>
        <v>13.25</v>
      </c>
      <c r="W20" s="232"/>
      <c r="X20" s="232" t="s">
        <v>178</v>
      </c>
      <c r="Y20" s="232" t="s">
        <v>179</v>
      </c>
      <c r="Z20" s="212"/>
      <c r="AA20" s="212"/>
      <c r="AB20" s="212"/>
      <c r="AC20" s="212"/>
      <c r="AD20" s="212"/>
      <c r="AE20" s="212"/>
      <c r="AF20" s="212"/>
      <c r="AG20" s="212" t="s">
        <v>180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2" x14ac:dyDescent="0.25">
      <c r="A21" s="229"/>
      <c r="B21" s="230"/>
      <c r="C21" s="259" t="s">
        <v>181</v>
      </c>
      <c r="D21" s="233"/>
      <c r="E21" s="234"/>
      <c r="F21" s="232"/>
      <c r="G21" s="232"/>
      <c r="H21" s="232"/>
      <c r="I21" s="232"/>
      <c r="J21" s="232"/>
      <c r="K21" s="232"/>
      <c r="L21" s="232"/>
      <c r="M21" s="232"/>
      <c r="N21" s="231"/>
      <c r="O21" s="231"/>
      <c r="P21" s="231"/>
      <c r="Q21" s="231"/>
      <c r="R21" s="232"/>
      <c r="S21" s="232"/>
      <c r="T21" s="232"/>
      <c r="U21" s="232"/>
      <c r="V21" s="232"/>
      <c r="W21" s="232"/>
      <c r="X21" s="232"/>
      <c r="Y21" s="232"/>
      <c r="Z21" s="212"/>
      <c r="AA21" s="212"/>
      <c r="AB21" s="212"/>
      <c r="AC21" s="212"/>
      <c r="AD21" s="212"/>
      <c r="AE21" s="212"/>
      <c r="AF21" s="212"/>
      <c r="AG21" s="212" t="s">
        <v>182</v>
      </c>
      <c r="AH21" s="212">
        <v>0</v>
      </c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3" x14ac:dyDescent="0.25">
      <c r="A22" s="229"/>
      <c r="B22" s="230"/>
      <c r="C22" s="259" t="s">
        <v>186</v>
      </c>
      <c r="D22" s="233"/>
      <c r="E22" s="234">
        <v>265</v>
      </c>
      <c r="F22" s="232"/>
      <c r="G22" s="232"/>
      <c r="H22" s="232"/>
      <c r="I22" s="232"/>
      <c r="J22" s="232"/>
      <c r="K22" s="232"/>
      <c r="L22" s="232"/>
      <c r="M22" s="232"/>
      <c r="N22" s="231"/>
      <c r="O22" s="231"/>
      <c r="P22" s="231"/>
      <c r="Q22" s="231"/>
      <c r="R22" s="232"/>
      <c r="S22" s="232"/>
      <c r="T22" s="232"/>
      <c r="U22" s="232"/>
      <c r="V22" s="232"/>
      <c r="W22" s="232"/>
      <c r="X22" s="232"/>
      <c r="Y22" s="232"/>
      <c r="Z22" s="212"/>
      <c r="AA22" s="212"/>
      <c r="AB22" s="212"/>
      <c r="AC22" s="212"/>
      <c r="AD22" s="212"/>
      <c r="AE22" s="212"/>
      <c r="AF22" s="212"/>
      <c r="AG22" s="212" t="s">
        <v>182</v>
      </c>
      <c r="AH22" s="212">
        <v>0</v>
      </c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1" x14ac:dyDescent="0.25">
      <c r="A23" s="243">
        <v>6</v>
      </c>
      <c r="B23" s="244" t="s">
        <v>193</v>
      </c>
      <c r="C23" s="258" t="s">
        <v>194</v>
      </c>
      <c r="D23" s="245" t="s">
        <v>176</v>
      </c>
      <c r="E23" s="246">
        <v>41.7</v>
      </c>
      <c r="F23" s="247">
        <v>352.5</v>
      </c>
      <c r="G23" s="248">
        <f>ROUND(E23*F23,2)</f>
        <v>14699.25</v>
      </c>
      <c r="H23" s="247">
        <v>0</v>
      </c>
      <c r="I23" s="248">
        <f>ROUND(E23*H23,2)</f>
        <v>0</v>
      </c>
      <c r="J23" s="247">
        <v>352.5</v>
      </c>
      <c r="K23" s="248">
        <f>ROUND(E23*J23,2)</f>
        <v>14699.25</v>
      </c>
      <c r="L23" s="248">
        <v>21</v>
      </c>
      <c r="M23" s="248">
        <f>G23*(1+L23/100)</f>
        <v>17786.092499999999</v>
      </c>
      <c r="N23" s="246">
        <v>0</v>
      </c>
      <c r="O23" s="246">
        <f>ROUND(E23*N23,2)</f>
        <v>0</v>
      </c>
      <c r="P23" s="246">
        <v>0</v>
      </c>
      <c r="Q23" s="246">
        <f>ROUND(E23*P23,2)</f>
        <v>0</v>
      </c>
      <c r="R23" s="248"/>
      <c r="S23" s="248" t="s">
        <v>177</v>
      </c>
      <c r="T23" s="249" t="s">
        <v>177</v>
      </c>
      <c r="U23" s="232">
        <v>0.01</v>
      </c>
      <c r="V23" s="232">
        <f>ROUND(E23*U23,2)</f>
        <v>0.42</v>
      </c>
      <c r="W23" s="232"/>
      <c r="X23" s="232" t="s">
        <v>178</v>
      </c>
      <c r="Y23" s="232" t="s">
        <v>179</v>
      </c>
      <c r="Z23" s="212"/>
      <c r="AA23" s="212"/>
      <c r="AB23" s="212"/>
      <c r="AC23" s="212"/>
      <c r="AD23" s="212"/>
      <c r="AE23" s="212"/>
      <c r="AF23" s="212"/>
      <c r="AG23" s="212" t="s">
        <v>180</v>
      </c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2" x14ac:dyDescent="0.25">
      <c r="A24" s="229"/>
      <c r="B24" s="230"/>
      <c r="C24" s="259" t="s">
        <v>181</v>
      </c>
      <c r="D24" s="233"/>
      <c r="E24" s="234"/>
      <c r="F24" s="232"/>
      <c r="G24" s="232"/>
      <c r="H24" s="232"/>
      <c r="I24" s="232"/>
      <c r="J24" s="232"/>
      <c r="K24" s="232"/>
      <c r="L24" s="232"/>
      <c r="M24" s="232"/>
      <c r="N24" s="231"/>
      <c r="O24" s="231"/>
      <c r="P24" s="231"/>
      <c r="Q24" s="231"/>
      <c r="R24" s="232"/>
      <c r="S24" s="232"/>
      <c r="T24" s="232"/>
      <c r="U24" s="232"/>
      <c r="V24" s="232"/>
      <c r="W24" s="232"/>
      <c r="X24" s="232"/>
      <c r="Y24" s="232"/>
      <c r="Z24" s="212"/>
      <c r="AA24" s="212"/>
      <c r="AB24" s="212"/>
      <c r="AC24" s="212"/>
      <c r="AD24" s="212"/>
      <c r="AE24" s="212"/>
      <c r="AF24" s="212"/>
      <c r="AG24" s="212" t="s">
        <v>182</v>
      </c>
      <c r="AH24" s="212">
        <v>0</v>
      </c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3" x14ac:dyDescent="0.25">
      <c r="A25" s="229"/>
      <c r="B25" s="230"/>
      <c r="C25" s="259" t="s">
        <v>183</v>
      </c>
      <c r="D25" s="233"/>
      <c r="E25" s="234">
        <v>306.7</v>
      </c>
      <c r="F25" s="232"/>
      <c r="G25" s="232"/>
      <c r="H25" s="232"/>
      <c r="I25" s="232"/>
      <c r="J25" s="232"/>
      <c r="K25" s="232"/>
      <c r="L25" s="232"/>
      <c r="M25" s="232"/>
      <c r="N25" s="231"/>
      <c r="O25" s="231"/>
      <c r="P25" s="231"/>
      <c r="Q25" s="231"/>
      <c r="R25" s="232"/>
      <c r="S25" s="232"/>
      <c r="T25" s="232"/>
      <c r="U25" s="232"/>
      <c r="V25" s="232"/>
      <c r="W25" s="232"/>
      <c r="X25" s="232"/>
      <c r="Y25" s="232"/>
      <c r="Z25" s="212"/>
      <c r="AA25" s="212"/>
      <c r="AB25" s="212"/>
      <c r="AC25" s="212"/>
      <c r="AD25" s="212"/>
      <c r="AE25" s="212"/>
      <c r="AF25" s="212"/>
      <c r="AG25" s="212" t="s">
        <v>182</v>
      </c>
      <c r="AH25" s="212">
        <v>0</v>
      </c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3" x14ac:dyDescent="0.25">
      <c r="A26" s="229"/>
      <c r="B26" s="230"/>
      <c r="C26" s="259" t="s">
        <v>195</v>
      </c>
      <c r="D26" s="233"/>
      <c r="E26" s="234">
        <v>-265</v>
      </c>
      <c r="F26" s="232"/>
      <c r="G26" s="232"/>
      <c r="H26" s="232"/>
      <c r="I26" s="232"/>
      <c r="J26" s="232"/>
      <c r="K26" s="232"/>
      <c r="L26" s="232"/>
      <c r="M26" s="232"/>
      <c r="N26" s="231"/>
      <c r="O26" s="231"/>
      <c r="P26" s="231"/>
      <c r="Q26" s="231"/>
      <c r="R26" s="232"/>
      <c r="S26" s="232"/>
      <c r="T26" s="232"/>
      <c r="U26" s="232"/>
      <c r="V26" s="232"/>
      <c r="W26" s="232"/>
      <c r="X26" s="232"/>
      <c r="Y26" s="232"/>
      <c r="Z26" s="212"/>
      <c r="AA26" s="212"/>
      <c r="AB26" s="212"/>
      <c r="AC26" s="212"/>
      <c r="AD26" s="212"/>
      <c r="AE26" s="212"/>
      <c r="AF26" s="212"/>
      <c r="AG26" s="212" t="s">
        <v>182</v>
      </c>
      <c r="AH26" s="212">
        <v>0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1" x14ac:dyDescent="0.25">
      <c r="A27" s="243">
        <v>7</v>
      </c>
      <c r="B27" s="244" t="s">
        <v>196</v>
      </c>
      <c r="C27" s="258" t="s">
        <v>197</v>
      </c>
      <c r="D27" s="245" t="s">
        <v>176</v>
      </c>
      <c r="E27" s="246">
        <v>1251</v>
      </c>
      <c r="F27" s="247">
        <v>28.3</v>
      </c>
      <c r="G27" s="248">
        <f>ROUND(E27*F27,2)</f>
        <v>35403.300000000003</v>
      </c>
      <c r="H27" s="247">
        <v>0</v>
      </c>
      <c r="I27" s="248">
        <f>ROUND(E27*H27,2)</f>
        <v>0</v>
      </c>
      <c r="J27" s="247">
        <v>28.3</v>
      </c>
      <c r="K27" s="248">
        <f>ROUND(E27*J27,2)</f>
        <v>35403.300000000003</v>
      </c>
      <c r="L27" s="248">
        <v>21</v>
      </c>
      <c r="M27" s="248">
        <f>G27*(1+L27/100)</f>
        <v>42837.993000000002</v>
      </c>
      <c r="N27" s="246">
        <v>0</v>
      </c>
      <c r="O27" s="246">
        <f>ROUND(E27*N27,2)</f>
        <v>0</v>
      </c>
      <c r="P27" s="246">
        <v>0</v>
      </c>
      <c r="Q27" s="246">
        <f>ROUND(E27*P27,2)</f>
        <v>0</v>
      </c>
      <c r="R27" s="248"/>
      <c r="S27" s="248" t="s">
        <v>177</v>
      </c>
      <c r="T27" s="249" t="s">
        <v>177</v>
      </c>
      <c r="U27" s="232">
        <v>0</v>
      </c>
      <c r="V27" s="232">
        <f>ROUND(E27*U27,2)</f>
        <v>0</v>
      </c>
      <c r="W27" s="232"/>
      <c r="X27" s="232" t="s">
        <v>178</v>
      </c>
      <c r="Y27" s="232" t="s">
        <v>179</v>
      </c>
      <c r="Z27" s="212"/>
      <c r="AA27" s="212"/>
      <c r="AB27" s="212"/>
      <c r="AC27" s="212"/>
      <c r="AD27" s="212"/>
      <c r="AE27" s="212"/>
      <c r="AF27" s="212"/>
      <c r="AG27" s="212" t="s">
        <v>180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2" x14ac:dyDescent="0.25">
      <c r="A28" s="229"/>
      <c r="B28" s="230"/>
      <c r="C28" s="259" t="s">
        <v>198</v>
      </c>
      <c r="D28" s="233"/>
      <c r="E28" s="234">
        <v>1251</v>
      </c>
      <c r="F28" s="232"/>
      <c r="G28" s="232"/>
      <c r="H28" s="232"/>
      <c r="I28" s="232"/>
      <c r="J28" s="232"/>
      <c r="K28" s="232"/>
      <c r="L28" s="232"/>
      <c r="M28" s="232"/>
      <c r="N28" s="231"/>
      <c r="O28" s="231"/>
      <c r="P28" s="231"/>
      <c r="Q28" s="231"/>
      <c r="R28" s="232"/>
      <c r="S28" s="232"/>
      <c r="T28" s="232"/>
      <c r="U28" s="232"/>
      <c r="V28" s="232"/>
      <c r="W28" s="232"/>
      <c r="X28" s="232"/>
      <c r="Y28" s="232"/>
      <c r="Z28" s="212"/>
      <c r="AA28" s="212"/>
      <c r="AB28" s="212"/>
      <c r="AC28" s="212"/>
      <c r="AD28" s="212"/>
      <c r="AE28" s="212"/>
      <c r="AF28" s="212"/>
      <c r="AG28" s="212" t="s">
        <v>182</v>
      </c>
      <c r="AH28" s="212">
        <v>0</v>
      </c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ht="20" outlineLevel="1" x14ac:dyDescent="0.25">
      <c r="A29" s="243">
        <v>8</v>
      </c>
      <c r="B29" s="244" t="s">
        <v>199</v>
      </c>
      <c r="C29" s="258" t="s">
        <v>200</v>
      </c>
      <c r="D29" s="245" t="s">
        <v>176</v>
      </c>
      <c r="E29" s="246">
        <v>41.7</v>
      </c>
      <c r="F29" s="247">
        <v>604</v>
      </c>
      <c r="G29" s="248">
        <f>ROUND(E29*F29,2)</f>
        <v>25186.799999999999</v>
      </c>
      <c r="H29" s="247">
        <v>0</v>
      </c>
      <c r="I29" s="248">
        <f>ROUND(E29*H29,2)</f>
        <v>0</v>
      </c>
      <c r="J29" s="247">
        <v>604</v>
      </c>
      <c r="K29" s="248">
        <f>ROUND(E29*J29,2)</f>
        <v>25186.799999999999</v>
      </c>
      <c r="L29" s="248">
        <v>21</v>
      </c>
      <c r="M29" s="248">
        <f>G29*(1+L29/100)</f>
        <v>30476.027999999998</v>
      </c>
      <c r="N29" s="246">
        <v>0</v>
      </c>
      <c r="O29" s="246">
        <f>ROUND(E29*N29,2)</f>
        <v>0</v>
      </c>
      <c r="P29" s="246">
        <v>0</v>
      </c>
      <c r="Q29" s="246">
        <f>ROUND(E29*P29,2)</f>
        <v>0</v>
      </c>
      <c r="R29" s="248"/>
      <c r="S29" s="248" t="s">
        <v>177</v>
      </c>
      <c r="T29" s="249" t="s">
        <v>177</v>
      </c>
      <c r="U29" s="232">
        <v>0</v>
      </c>
      <c r="V29" s="232">
        <f>ROUND(E29*U29,2)</f>
        <v>0</v>
      </c>
      <c r="W29" s="232"/>
      <c r="X29" s="232" t="s">
        <v>178</v>
      </c>
      <c r="Y29" s="232" t="s">
        <v>179</v>
      </c>
      <c r="Z29" s="212"/>
      <c r="AA29" s="212"/>
      <c r="AB29" s="212"/>
      <c r="AC29" s="212"/>
      <c r="AD29" s="212"/>
      <c r="AE29" s="212"/>
      <c r="AF29" s="212"/>
      <c r="AG29" s="212" t="s">
        <v>180</v>
      </c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x14ac:dyDescent="0.25">
      <c r="A30" s="3"/>
      <c r="B30" s="4"/>
      <c r="C30" s="261"/>
      <c r="D30" s="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AE30">
        <v>12</v>
      </c>
      <c r="AF30">
        <v>21</v>
      </c>
      <c r="AG30" t="s">
        <v>158</v>
      </c>
    </row>
    <row r="31" spans="1:60" ht="13" x14ac:dyDescent="0.25">
      <c r="A31" s="215"/>
      <c r="B31" s="216" t="s">
        <v>31</v>
      </c>
      <c r="C31" s="262"/>
      <c r="D31" s="217"/>
      <c r="E31" s="218"/>
      <c r="F31" s="218"/>
      <c r="G31" s="242">
        <f>G8</f>
        <v>267649.27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AE31">
        <f>SUMIF(L7:L29,AE30,G7:G29)</f>
        <v>0</v>
      </c>
      <c r="AF31">
        <f>SUMIF(L7:L29,AF30,G7:G29)</f>
        <v>267649.27</v>
      </c>
      <c r="AG31" t="s">
        <v>201</v>
      </c>
    </row>
    <row r="32" spans="1:60" x14ac:dyDescent="0.25">
      <c r="A32" s="3"/>
      <c r="B32" s="4"/>
      <c r="C32" s="261"/>
      <c r="D32" s="6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33" x14ac:dyDescent="0.25">
      <c r="A33" s="3"/>
      <c r="B33" s="4"/>
      <c r="C33" s="261"/>
      <c r="D33" s="6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33" x14ac:dyDescent="0.25">
      <c r="A34" s="219" t="s">
        <v>202</v>
      </c>
      <c r="B34" s="219"/>
      <c r="C34" s="263"/>
      <c r="D34" s="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33" x14ac:dyDescent="0.25">
      <c r="A35" s="220"/>
      <c r="B35" s="221"/>
      <c r="C35" s="264"/>
      <c r="D35" s="221"/>
      <c r="E35" s="221"/>
      <c r="F35" s="221"/>
      <c r="G35" s="222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AG35" t="s">
        <v>203</v>
      </c>
    </row>
    <row r="36" spans="1:33" x14ac:dyDescent="0.25">
      <c r="A36" s="223"/>
      <c r="B36" s="224"/>
      <c r="C36" s="265"/>
      <c r="D36" s="224"/>
      <c r="E36" s="224"/>
      <c r="F36" s="224"/>
      <c r="G36" s="225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33" x14ac:dyDescent="0.25">
      <c r="A37" s="223"/>
      <c r="B37" s="224"/>
      <c r="C37" s="265"/>
      <c r="D37" s="224"/>
      <c r="E37" s="224"/>
      <c r="F37" s="224"/>
      <c r="G37" s="225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33" x14ac:dyDescent="0.25">
      <c r="A38" s="223"/>
      <c r="B38" s="224"/>
      <c r="C38" s="265"/>
      <c r="D38" s="224"/>
      <c r="E38" s="224"/>
      <c r="F38" s="224"/>
      <c r="G38" s="225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33" x14ac:dyDescent="0.25">
      <c r="A39" s="226"/>
      <c r="B39" s="227"/>
      <c r="C39" s="266"/>
      <c r="D39" s="227"/>
      <c r="E39" s="227"/>
      <c r="F39" s="227"/>
      <c r="G39" s="228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33" x14ac:dyDescent="0.25">
      <c r="A40" s="3"/>
      <c r="B40" s="4"/>
      <c r="C40" s="261"/>
      <c r="D40" s="6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33" x14ac:dyDescent="0.25">
      <c r="C41" s="267"/>
      <c r="D41" s="10"/>
      <c r="AG41" t="s">
        <v>204</v>
      </c>
    </row>
    <row r="42" spans="1:33" x14ac:dyDescent="0.25">
      <c r="D42" s="10"/>
    </row>
    <row r="43" spans="1:33" x14ac:dyDescent="0.25">
      <c r="D43" s="10"/>
    </row>
    <row r="44" spans="1:33" x14ac:dyDescent="0.25">
      <c r="D44" s="10"/>
    </row>
    <row r="45" spans="1:33" x14ac:dyDescent="0.25">
      <c r="D45" s="10"/>
    </row>
    <row r="46" spans="1:33" x14ac:dyDescent="0.25">
      <c r="D46" s="10"/>
    </row>
    <row r="47" spans="1:33" x14ac:dyDescent="0.25">
      <c r="D47" s="10"/>
    </row>
    <row r="48" spans="1:33" x14ac:dyDescent="0.25">
      <c r="D48" s="10"/>
    </row>
    <row r="49" spans="4:4" x14ac:dyDescent="0.25">
      <c r="D49" s="10"/>
    </row>
    <row r="50" spans="4:4" x14ac:dyDescent="0.25">
      <c r="D50" s="10"/>
    </row>
    <row r="51" spans="4:4" x14ac:dyDescent="0.25">
      <c r="D51" s="10"/>
    </row>
    <row r="52" spans="4:4" x14ac:dyDescent="0.25">
      <c r="D52" s="10"/>
    </row>
    <row r="53" spans="4:4" x14ac:dyDescent="0.25">
      <c r="D53" s="10"/>
    </row>
    <row r="54" spans="4:4" x14ac:dyDescent="0.25">
      <c r="D54" s="10"/>
    </row>
    <row r="55" spans="4:4" x14ac:dyDescent="0.25">
      <c r="D55" s="10"/>
    </row>
    <row r="56" spans="4:4" x14ac:dyDescent="0.25">
      <c r="D56" s="10"/>
    </row>
    <row r="57" spans="4:4" x14ac:dyDescent="0.25">
      <c r="D57" s="10"/>
    </row>
    <row r="58" spans="4:4" x14ac:dyDescent="0.25">
      <c r="D58" s="10"/>
    </row>
    <row r="59" spans="4:4" x14ac:dyDescent="0.25">
      <c r="D59" s="10"/>
    </row>
    <row r="60" spans="4:4" x14ac:dyDescent="0.25">
      <c r="D60" s="10"/>
    </row>
    <row r="61" spans="4:4" x14ac:dyDescent="0.25">
      <c r="D61" s="10"/>
    </row>
    <row r="62" spans="4:4" x14ac:dyDescent="0.25">
      <c r="D62" s="10"/>
    </row>
    <row r="63" spans="4:4" x14ac:dyDescent="0.25">
      <c r="D63" s="10"/>
    </row>
    <row r="64" spans="4:4" x14ac:dyDescent="0.25">
      <c r="D64" s="10"/>
    </row>
    <row r="65" spans="4:4" x14ac:dyDescent="0.25">
      <c r="D65" s="10"/>
    </row>
    <row r="66" spans="4:4" x14ac:dyDescent="0.25">
      <c r="D66" s="10"/>
    </row>
    <row r="67" spans="4:4" x14ac:dyDescent="0.25">
      <c r="D67" s="10"/>
    </row>
    <row r="68" spans="4:4" x14ac:dyDescent="0.25">
      <c r="D68" s="10"/>
    </row>
    <row r="69" spans="4:4" x14ac:dyDescent="0.25">
      <c r="D69" s="10"/>
    </row>
    <row r="70" spans="4:4" x14ac:dyDescent="0.25">
      <c r="D70" s="10"/>
    </row>
    <row r="71" spans="4:4" x14ac:dyDescent="0.25">
      <c r="D71" s="10"/>
    </row>
    <row r="72" spans="4:4" x14ac:dyDescent="0.25">
      <c r="D72" s="10"/>
    </row>
    <row r="73" spans="4:4" x14ac:dyDescent="0.25">
      <c r="D73" s="10"/>
    </row>
    <row r="74" spans="4:4" x14ac:dyDescent="0.25">
      <c r="D74" s="10"/>
    </row>
    <row r="75" spans="4:4" x14ac:dyDescent="0.25">
      <c r="D75" s="10"/>
    </row>
    <row r="76" spans="4:4" x14ac:dyDescent="0.25">
      <c r="D76" s="10"/>
    </row>
    <row r="77" spans="4:4" x14ac:dyDescent="0.25">
      <c r="D77" s="10"/>
    </row>
    <row r="78" spans="4:4" x14ac:dyDescent="0.25">
      <c r="D78" s="10"/>
    </row>
    <row r="79" spans="4:4" x14ac:dyDescent="0.25">
      <c r="D79" s="10"/>
    </row>
    <row r="80" spans="4:4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6">
    <mergeCell ref="A1:G1"/>
    <mergeCell ref="C2:G2"/>
    <mergeCell ref="C3:G3"/>
    <mergeCell ref="C4:G4"/>
    <mergeCell ref="A34:C34"/>
    <mergeCell ref="A35:G39"/>
  </mergeCells>
  <pageMargins left="0.59055118110236204" right="0.196850393700787" top="0.75" bottom="0.75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8736C-34C7-4CED-B556-C7D042BE6CAB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5" outlineLevelRow="3" x14ac:dyDescent="0.25"/>
  <cols>
    <col min="1" max="1" width="3.36328125" customWidth="1"/>
    <col min="2" max="2" width="12.453125" style="176" customWidth="1"/>
    <col min="3" max="3" width="38.1796875" style="176" customWidth="1"/>
    <col min="4" max="4" width="4.81640625" customWidth="1"/>
    <col min="5" max="5" width="10.453125" customWidth="1"/>
    <col min="6" max="6" width="9.81640625" customWidth="1"/>
    <col min="7" max="7" width="12.6328125" customWidth="1"/>
    <col min="8" max="18" width="0" hidden="1" customWidth="1"/>
    <col min="20" max="20" width="9.08984375" customWidth="1"/>
    <col min="21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5">
      <c r="A1" s="197" t="s">
        <v>7</v>
      </c>
      <c r="B1" s="197"/>
      <c r="C1" s="197"/>
      <c r="D1" s="197"/>
      <c r="E1" s="197"/>
      <c r="F1" s="197"/>
      <c r="G1" s="197"/>
      <c r="AG1" t="s">
        <v>146</v>
      </c>
    </row>
    <row r="2" spans="1:60" ht="2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147</v>
      </c>
    </row>
    <row r="3" spans="1:60" ht="25" customHeight="1" x14ac:dyDescent="0.25">
      <c r="A3" s="198" t="s">
        <v>9</v>
      </c>
      <c r="B3" s="49" t="s">
        <v>50</v>
      </c>
      <c r="C3" s="201" t="s">
        <v>51</v>
      </c>
      <c r="D3" s="199"/>
      <c r="E3" s="199"/>
      <c r="F3" s="199"/>
      <c r="G3" s="200"/>
      <c r="AC3" s="176" t="s">
        <v>147</v>
      </c>
      <c r="AG3" t="s">
        <v>148</v>
      </c>
    </row>
    <row r="4" spans="1:60" ht="25" customHeight="1" x14ac:dyDescent="0.25">
      <c r="A4" s="202" t="s">
        <v>10</v>
      </c>
      <c r="B4" s="203" t="s">
        <v>52</v>
      </c>
      <c r="C4" s="204" t="s">
        <v>49</v>
      </c>
      <c r="D4" s="205"/>
      <c r="E4" s="205"/>
      <c r="F4" s="205"/>
      <c r="G4" s="206"/>
      <c r="AG4" t="s">
        <v>149</v>
      </c>
    </row>
    <row r="5" spans="1:60" x14ac:dyDescent="0.25">
      <c r="D5" s="10"/>
    </row>
    <row r="6" spans="1:60" ht="37.5" x14ac:dyDescent="0.25">
      <c r="A6" s="208" t="s">
        <v>150</v>
      </c>
      <c r="B6" s="210" t="s">
        <v>151</v>
      </c>
      <c r="C6" s="210" t="s">
        <v>152</v>
      </c>
      <c r="D6" s="209" t="s">
        <v>153</v>
      </c>
      <c r="E6" s="208" t="s">
        <v>154</v>
      </c>
      <c r="F6" s="207" t="s">
        <v>155</v>
      </c>
      <c r="G6" s="208" t="s">
        <v>31</v>
      </c>
      <c r="H6" s="211" t="s">
        <v>32</v>
      </c>
      <c r="I6" s="211" t="s">
        <v>156</v>
      </c>
      <c r="J6" s="211" t="s">
        <v>33</v>
      </c>
      <c r="K6" s="211" t="s">
        <v>157</v>
      </c>
      <c r="L6" s="211" t="s">
        <v>158</v>
      </c>
      <c r="M6" s="211" t="s">
        <v>159</v>
      </c>
      <c r="N6" s="211" t="s">
        <v>160</v>
      </c>
      <c r="O6" s="211" t="s">
        <v>161</v>
      </c>
      <c r="P6" s="211" t="s">
        <v>162</v>
      </c>
      <c r="Q6" s="211" t="s">
        <v>163</v>
      </c>
      <c r="R6" s="211" t="s">
        <v>164</v>
      </c>
      <c r="S6" s="211" t="s">
        <v>165</v>
      </c>
      <c r="T6" s="211" t="s">
        <v>166</v>
      </c>
      <c r="U6" s="211" t="s">
        <v>167</v>
      </c>
      <c r="V6" s="211" t="s">
        <v>168</v>
      </c>
      <c r="W6" s="211" t="s">
        <v>169</v>
      </c>
      <c r="X6" s="211" t="s">
        <v>170</v>
      </c>
      <c r="Y6" s="211" t="s">
        <v>171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ht="13" x14ac:dyDescent="0.25">
      <c r="A8" s="236" t="s">
        <v>172</v>
      </c>
      <c r="B8" s="237" t="s">
        <v>117</v>
      </c>
      <c r="C8" s="257" t="s">
        <v>118</v>
      </c>
      <c r="D8" s="238"/>
      <c r="E8" s="239"/>
      <c r="F8" s="240"/>
      <c r="G8" s="240">
        <f>SUMIF(AG9:AG21,"&lt;&gt;NOR",G9:G21)</f>
        <v>105417.68</v>
      </c>
      <c r="H8" s="240"/>
      <c r="I8" s="240">
        <f>SUM(I9:I21)</f>
        <v>0</v>
      </c>
      <c r="J8" s="240"/>
      <c r="K8" s="240">
        <f>SUM(K9:K21)</f>
        <v>105417.68</v>
      </c>
      <c r="L8" s="240"/>
      <c r="M8" s="240">
        <f>SUM(M9:M21)</f>
        <v>127555.39279999999</v>
      </c>
      <c r="N8" s="239"/>
      <c r="O8" s="239">
        <f>SUM(O9:O21)</f>
        <v>0</v>
      </c>
      <c r="P8" s="239"/>
      <c r="Q8" s="239">
        <f>SUM(Q9:Q21)</f>
        <v>0</v>
      </c>
      <c r="R8" s="240"/>
      <c r="S8" s="240"/>
      <c r="T8" s="241"/>
      <c r="U8" s="235"/>
      <c r="V8" s="235">
        <f>SUM(V9:V21)</f>
        <v>19.059999999999999</v>
      </c>
      <c r="W8" s="235"/>
      <c r="X8" s="235"/>
      <c r="Y8" s="235"/>
      <c r="AG8" t="s">
        <v>173</v>
      </c>
    </row>
    <row r="9" spans="1:60" outlineLevel="1" x14ac:dyDescent="0.25">
      <c r="A9" s="243">
        <v>1</v>
      </c>
      <c r="B9" s="244" t="s">
        <v>205</v>
      </c>
      <c r="C9" s="258" t="s">
        <v>206</v>
      </c>
      <c r="D9" s="245" t="s">
        <v>176</v>
      </c>
      <c r="E9" s="246">
        <v>50.174999999999997</v>
      </c>
      <c r="F9" s="247">
        <v>295.5</v>
      </c>
      <c r="G9" s="248">
        <f>ROUND(E9*F9,2)</f>
        <v>14826.71</v>
      </c>
      <c r="H9" s="247">
        <v>0</v>
      </c>
      <c r="I9" s="248">
        <f>ROUND(E9*H9,2)</f>
        <v>0</v>
      </c>
      <c r="J9" s="247">
        <v>295.5</v>
      </c>
      <c r="K9" s="248">
        <f>ROUND(E9*J9,2)</f>
        <v>14826.71</v>
      </c>
      <c r="L9" s="248">
        <v>21</v>
      </c>
      <c r="M9" s="248">
        <f>G9*(1+L9/100)</f>
        <v>17940.319099999997</v>
      </c>
      <c r="N9" s="246">
        <v>0</v>
      </c>
      <c r="O9" s="246">
        <f>ROUND(E9*N9,2)</f>
        <v>0</v>
      </c>
      <c r="P9" s="246">
        <v>0</v>
      </c>
      <c r="Q9" s="246">
        <f>ROUND(E9*P9,2)</f>
        <v>0</v>
      </c>
      <c r="R9" s="248"/>
      <c r="S9" s="248" t="s">
        <v>177</v>
      </c>
      <c r="T9" s="249" t="s">
        <v>177</v>
      </c>
      <c r="U9" s="232">
        <v>0.37</v>
      </c>
      <c r="V9" s="232">
        <f>ROUND(E9*U9,2)</f>
        <v>18.559999999999999</v>
      </c>
      <c r="W9" s="232"/>
      <c r="X9" s="232" t="s">
        <v>178</v>
      </c>
      <c r="Y9" s="232" t="s">
        <v>179</v>
      </c>
      <c r="Z9" s="212"/>
      <c r="AA9" s="212"/>
      <c r="AB9" s="212"/>
      <c r="AC9" s="212"/>
      <c r="AD9" s="212"/>
      <c r="AE9" s="212"/>
      <c r="AF9" s="212"/>
      <c r="AG9" s="212" t="s">
        <v>180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59" t="s">
        <v>207</v>
      </c>
      <c r="D10" s="233"/>
      <c r="E10" s="234"/>
      <c r="F10" s="232"/>
      <c r="G10" s="232"/>
      <c r="H10" s="232"/>
      <c r="I10" s="232"/>
      <c r="J10" s="232"/>
      <c r="K10" s="232"/>
      <c r="L10" s="232"/>
      <c r="M10" s="232"/>
      <c r="N10" s="231"/>
      <c r="O10" s="231"/>
      <c r="P10" s="231"/>
      <c r="Q10" s="231"/>
      <c r="R10" s="232"/>
      <c r="S10" s="232"/>
      <c r="T10" s="232"/>
      <c r="U10" s="232"/>
      <c r="V10" s="232"/>
      <c r="W10" s="232"/>
      <c r="X10" s="232"/>
      <c r="Y10" s="232"/>
      <c r="Z10" s="212"/>
      <c r="AA10" s="212"/>
      <c r="AB10" s="212"/>
      <c r="AC10" s="212"/>
      <c r="AD10" s="212"/>
      <c r="AE10" s="212"/>
      <c r="AF10" s="212"/>
      <c r="AG10" s="212" t="s">
        <v>182</v>
      </c>
      <c r="AH10" s="212">
        <v>0</v>
      </c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3" x14ac:dyDescent="0.25">
      <c r="A11" s="229"/>
      <c r="B11" s="230"/>
      <c r="C11" s="259" t="s">
        <v>208</v>
      </c>
      <c r="D11" s="233"/>
      <c r="E11" s="234"/>
      <c r="F11" s="232"/>
      <c r="G11" s="232"/>
      <c r="H11" s="232"/>
      <c r="I11" s="232"/>
      <c r="J11" s="232"/>
      <c r="K11" s="232"/>
      <c r="L11" s="232"/>
      <c r="M11" s="232"/>
      <c r="N11" s="231"/>
      <c r="O11" s="231"/>
      <c r="P11" s="231"/>
      <c r="Q11" s="231"/>
      <c r="R11" s="232"/>
      <c r="S11" s="232"/>
      <c r="T11" s="232"/>
      <c r="U11" s="232"/>
      <c r="V11" s="232"/>
      <c r="W11" s="232"/>
      <c r="X11" s="232"/>
      <c r="Y11" s="232"/>
      <c r="Z11" s="212"/>
      <c r="AA11" s="212"/>
      <c r="AB11" s="212"/>
      <c r="AC11" s="212"/>
      <c r="AD11" s="212"/>
      <c r="AE11" s="212"/>
      <c r="AF11" s="212"/>
      <c r="AG11" s="212" t="s">
        <v>182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3" x14ac:dyDescent="0.25">
      <c r="A12" s="229"/>
      <c r="B12" s="230"/>
      <c r="C12" s="259" t="s">
        <v>209</v>
      </c>
      <c r="D12" s="233"/>
      <c r="E12" s="234">
        <v>50.174999999999997</v>
      </c>
      <c r="F12" s="232"/>
      <c r="G12" s="232"/>
      <c r="H12" s="232"/>
      <c r="I12" s="232"/>
      <c r="J12" s="232"/>
      <c r="K12" s="232"/>
      <c r="L12" s="232"/>
      <c r="M12" s="232"/>
      <c r="N12" s="231"/>
      <c r="O12" s="231"/>
      <c r="P12" s="231"/>
      <c r="Q12" s="231"/>
      <c r="R12" s="232"/>
      <c r="S12" s="232"/>
      <c r="T12" s="232"/>
      <c r="U12" s="232"/>
      <c r="V12" s="232"/>
      <c r="W12" s="232"/>
      <c r="X12" s="232"/>
      <c r="Y12" s="232"/>
      <c r="Z12" s="212"/>
      <c r="AA12" s="212"/>
      <c r="AB12" s="212"/>
      <c r="AC12" s="212"/>
      <c r="AD12" s="212"/>
      <c r="AE12" s="212"/>
      <c r="AF12" s="212"/>
      <c r="AG12" s="212" t="s">
        <v>182</v>
      </c>
      <c r="AH12" s="212">
        <v>0</v>
      </c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1" x14ac:dyDescent="0.25">
      <c r="A13" s="243">
        <v>2</v>
      </c>
      <c r="B13" s="244" t="s">
        <v>193</v>
      </c>
      <c r="C13" s="258" t="s">
        <v>194</v>
      </c>
      <c r="D13" s="245" t="s">
        <v>176</v>
      </c>
      <c r="E13" s="246">
        <v>50.174999999999997</v>
      </c>
      <c r="F13" s="247">
        <v>352.5</v>
      </c>
      <c r="G13" s="248">
        <f>ROUND(E13*F13,2)</f>
        <v>17686.689999999999</v>
      </c>
      <c r="H13" s="247">
        <v>0</v>
      </c>
      <c r="I13" s="248">
        <f>ROUND(E13*H13,2)</f>
        <v>0</v>
      </c>
      <c r="J13" s="247">
        <v>352.5</v>
      </c>
      <c r="K13" s="248">
        <f>ROUND(E13*J13,2)</f>
        <v>17686.689999999999</v>
      </c>
      <c r="L13" s="248">
        <v>21</v>
      </c>
      <c r="M13" s="248">
        <f>G13*(1+L13/100)</f>
        <v>21400.894899999999</v>
      </c>
      <c r="N13" s="246">
        <v>0</v>
      </c>
      <c r="O13" s="246">
        <f>ROUND(E13*N13,2)</f>
        <v>0</v>
      </c>
      <c r="P13" s="246">
        <v>0</v>
      </c>
      <c r="Q13" s="246">
        <f>ROUND(E13*P13,2)</f>
        <v>0</v>
      </c>
      <c r="R13" s="248"/>
      <c r="S13" s="248" t="s">
        <v>177</v>
      </c>
      <c r="T13" s="249" t="s">
        <v>177</v>
      </c>
      <c r="U13" s="232">
        <v>0.01</v>
      </c>
      <c r="V13" s="232">
        <f>ROUND(E13*U13,2)</f>
        <v>0.5</v>
      </c>
      <c r="W13" s="232"/>
      <c r="X13" s="232" t="s">
        <v>178</v>
      </c>
      <c r="Y13" s="232" t="s">
        <v>179</v>
      </c>
      <c r="Z13" s="212"/>
      <c r="AA13" s="212"/>
      <c r="AB13" s="212"/>
      <c r="AC13" s="212"/>
      <c r="AD13" s="212"/>
      <c r="AE13" s="212"/>
      <c r="AF13" s="212"/>
      <c r="AG13" s="212" t="s">
        <v>180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2" x14ac:dyDescent="0.25">
      <c r="A14" s="229"/>
      <c r="B14" s="230"/>
      <c r="C14" s="259" t="s">
        <v>207</v>
      </c>
      <c r="D14" s="233"/>
      <c r="E14" s="234"/>
      <c r="F14" s="232"/>
      <c r="G14" s="232"/>
      <c r="H14" s="232"/>
      <c r="I14" s="232"/>
      <c r="J14" s="232"/>
      <c r="K14" s="232"/>
      <c r="L14" s="232"/>
      <c r="M14" s="232"/>
      <c r="N14" s="231"/>
      <c r="O14" s="231"/>
      <c r="P14" s="231"/>
      <c r="Q14" s="231"/>
      <c r="R14" s="232"/>
      <c r="S14" s="232"/>
      <c r="T14" s="232"/>
      <c r="U14" s="232"/>
      <c r="V14" s="232"/>
      <c r="W14" s="232"/>
      <c r="X14" s="232"/>
      <c r="Y14" s="232"/>
      <c r="Z14" s="212"/>
      <c r="AA14" s="212"/>
      <c r="AB14" s="212"/>
      <c r="AC14" s="212"/>
      <c r="AD14" s="212"/>
      <c r="AE14" s="212"/>
      <c r="AF14" s="212"/>
      <c r="AG14" s="212" t="s">
        <v>182</v>
      </c>
      <c r="AH14" s="212">
        <v>0</v>
      </c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3" x14ac:dyDescent="0.25">
      <c r="A15" s="229"/>
      <c r="B15" s="230"/>
      <c r="C15" s="259" t="s">
        <v>208</v>
      </c>
      <c r="D15" s="233"/>
      <c r="E15" s="234"/>
      <c r="F15" s="232"/>
      <c r="G15" s="232"/>
      <c r="H15" s="232"/>
      <c r="I15" s="232"/>
      <c r="J15" s="232"/>
      <c r="K15" s="232"/>
      <c r="L15" s="232"/>
      <c r="M15" s="232"/>
      <c r="N15" s="231"/>
      <c r="O15" s="231"/>
      <c r="P15" s="231"/>
      <c r="Q15" s="231"/>
      <c r="R15" s="232"/>
      <c r="S15" s="232"/>
      <c r="T15" s="232"/>
      <c r="U15" s="232"/>
      <c r="V15" s="232"/>
      <c r="W15" s="232"/>
      <c r="X15" s="232"/>
      <c r="Y15" s="232"/>
      <c r="Z15" s="212"/>
      <c r="AA15" s="212"/>
      <c r="AB15" s="212"/>
      <c r="AC15" s="212"/>
      <c r="AD15" s="212"/>
      <c r="AE15" s="212"/>
      <c r="AF15" s="212"/>
      <c r="AG15" s="212" t="s">
        <v>182</v>
      </c>
      <c r="AH15" s="212">
        <v>0</v>
      </c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3" x14ac:dyDescent="0.25">
      <c r="A16" s="229"/>
      <c r="B16" s="230"/>
      <c r="C16" s="259" t="s">
        <v>209</v>
      </c>
      <c r="D16" s="233"/>
      <c r="E16" s="234">
        <v>50.174999999999997</v>
      </c>
      <c r="F16" s="232"/>
      <c r="G16" s="232"/>
      <c r="H16" s="232"/>
      <c r="I16" s="232"/>
      <c r="J16" s="232"/>
      <c r="K16" s="232"/>
      <c r="L16" s="232"/>
      <c r="M16" s="232"/>
      <c r="N16" s="231"/>
      <c r="O16" s="231"/>
      <c r="P16" s="231"/>
      <c r="Q16" s="231"/>
      <c r="R16" s="232"/>
      <c r="S16" s="232"/>
      <c r="T16" s="232"/>
      <c r="U16" s="232"/>
      <c r="V16" s="232"/>
      <c r="W16" s="232"/>
      <c r="X16" s="232"/>
      <c r="Y16" s="232"/>
      <c r="Z16" s="212"/>
      <c r="AA16" s="212"/>
      <c r="AB16" s="212"/>
      <c r="AC16" s="212"/>
      <c r="AD16" s="212"/>
      <c r="AE16" s="212"/>
      <c r="AF16" s="212"/>
      <c r="AG16" s="212" t="s">
        <v>182</v>
      </c>
      <c r="AH16" s="212">
        <v>0</v>
      </c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1" x14ac:dyDescent="0.25">
      <c r="A17" s="243">
        <v>3</v>
      </c>
      <c r="B17" s="244" t="s">
        <v>196</v>
      </c>
      <c r="C17" s="258" t="s">
        <v>197</v>
      </c>
      <c r="D17" s="245" t="s">
        <v>176</v>
      </c>
      <c r="E17" s="246">
        <v>1505.25</v>
      </c>
      <c r="F17" s="247">
        <v>28.3</v>
      </c>
      <c r="G17" s="248">
        <f>ROUND(E17*F17,2)</f>
        <v>42598.58</v>
      </c>
      <c r="H17" s="247">
        <v>0</v>
      </c>
      <c r="I17" s="248">
        <f>ROUND(E17*H17,2)</f>
        <v>0</v>
      </c>
      <c r="J17" s="247">
        <v>28.3</v>
      </c>
      <c r="K17" s="248">
        <f>ROUND(E17*J17,2)</f>
        <v>42598.58</v>
      </c>
      <c r="L17" s="248">
        <v>21</v>
      </c>
      <c r="M17" s="248">
        <f>G17*(1+L17/100)</f>
        <v>51544.281799999997</v>
      </c>
      <c r="N17" s="246">
        <v>0</v>
      </c>
      <c r="O17" s="246">
        <f>ROUND(E17*N17,2)</f>
        <v>0</v>
      </c>
      <c r="P17" s="246">
        <v>0</v>
      </c>
      <c r="Q17" s="246">
        <f>ROUND(E17*P17,2)</f>
        <v>0</v>
      </c>
      <c r="R17" s="248"/>
      <c r="S17" s="248" t="s">
        <v>177</v>
      </c>
      <c r="T17" s="249" t="s">
        <v>177</v>
      </c>
      <c r="U17" s="232">
        <v>0</v>
      </c>
      <c r="V17" s="232">
        <f>ROUND(E17*U17,2)</f>
        <v>0</v>
      </c>
      <c r="W17" s="232"/>
      <c r="X17" s="232" t="s">
        <v>178</v>
      </c>
      <c r="Y17" s="232" t="s">
        <v>179</v>
      </c>
      <c r="Z17" s="212"/>
      <c r="AA17" s="212"/>
      <c r="AB17" s="212"/>
      <c r="AC17" s="212"/>
      <c r="AD17" s="212"/>
      <c r="AE17" s="212"/>
      <c r="AF17" s="212"/>
      <c r="AG17" s="212" t="s">
        <v>180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2" x14ac:dyDescent="0.25">
      <c r="A18" s="229"/>
      <c r="B18" s="230"/>
      <c r="C18" s="259" t="s">
        <v>207</v>
      </c>
      <c r="D18" s="233"/>
      <c r="E18" s="234"/>
      <c r="F18" s="232"/>
      <c r="G18" s="232"/>
      <c r="H18" s="232"/>
      <c r="I18" s="232"/>
      <c r="J18" s="232"/>
      <c r="K18" s="232"/>
      <c r="L18" s="232"/>
      <c r="M18" s="232"/>
      <c r="N18" s="231"/>
      <c r="O18" s="231"/>
      <c r="P18" s="231"/>
      <c r="Q18" s="231"/>
      <c r="R18" s="232"/>
      <c r="S18" s="232"/>
      <c r="T18" s="232"/>
      <c r="U18" s="232"/>
      <c r="V18" s="232"/>
      <c r="W18" s="232"/>
      <c r="X18" s="232"/>
      <c r="Y18" s="232"/>
      <c r="Z18" s="212"/>
      <c r="AA18" s="212"/>
      <c r="AB18" s="212"/>
      <c r="AC18" s="212"/>
      <c r="AD18" s="212"/>
      <c r="AE18" s="212"/>
      <c r="AF18" s="212"/>
      <c r="AG18" s="212" t="s">
        <v>182</v>
      </c>
      <c r="AH18" s="212">
        <v>0</v>
      </c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3" x14ac:dyDescent="0.25">
      <c r="A19" s="229"/>
      <c r="B19" s="230"/>
      <c r="C19" s="259" t="s">
        <v>208</v>
      </c>
      <c r="D19" s="233"/>
      <c r="E19" s="234"/>
      <c r="F19" s="232"/>
      <c r="G19" s="232"/>
      <c r="H19" s="232"/>
      <c r="I19" s="232"/>
      <c r="J19" s="232"/>
      <c r="K19" s="232"/>
      <c r="L19" s="232"/>
      <c r="M19" s="232"/>
      <c r="N19" s="231"/>
      <c r="O19" s="231"/>
      <c r="P19" s="231"/>
      <c r="Q19" s="231"/>
      <c r="R19" s="232"/>
      <c r="S19" s="232"/>
      <c r="T19" s="232"/>
      <c r="U19" s="232"/>
      <c r="V19" s="232"/>
      <c r="W19" s="232"/>
      <c r="X19" s="232"/>
      <c r="Y19" s="232"/>
      <c r="Z19" s="212"/>
      <c r="AA19" s="212"/>
      <c r="AB19" s="212"/>
      <c r="AC19" s="212"/>
      <c r="AD19" s="212"/>
      <c r="AE19" s="212"/>
      <c r="AF19" s="212"/>
      <c r="AG19" s="212" t="s">
        <v>182</v>
      </c>
      <c r="AH19" s="212">
        <v>0</v>
      </c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3" x14ac:dyDescent="0.25">
      <c r="A20" s="229"/>
      <c r="B20" s="230"/>
      <c r="C20" s="259" t="s">
        <v>210</v>
      </c>
      <c r="D20" s="233"/>
      <c r="E20" s="234">
        <v>1505.25</v>
      </c>
      <c r="F20" s="232"/>
      <c r="G20" s="232"/>
      <c r="H20" s="232"/>
      <c r="I20" s="232"/>
      <c r="J20" s="232"/>
      <c r="K20" s="232"/>
      <c r="L20" s="232"/>
      <c r="M20" s="232"/>
      <c r="N20" s="231"/>
      <c r="O20" s="231"/>
      <c r="P20" s="231"/>
      <c r="Q20" s="231"/>
      <c r="R20" s="232"/>
      <c r="S20" s="232"/>
      <c r="T20" s="232"/>
      <c r="U20" s="232"/>
      <c r="V20" s="232"/>
      <c r="W20" s="232"/>
      <c r="X20" s="232"/>
      <c r="Y20" s="232"/>
      <c r="Z20" s="212"/>
      <c r="AA20" s="212"/>
      <c r="AB20" s="212"/>
      <c r="AC20" s="212"/>
      <c r="AD20" s="212"/>
      <c r="AE20" s="212"/>
      <c r="AF20" s="212"/>
      <c r="AG20" s="212" t="s">
        <v>182</v>
      </c>
      <c r="AH20" s="212">
        <v>0</v>
      </c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ht="20" outlineLevel="1" x14ac:dyDescent="0.25">
      <c r="A21" s="250">
        <v>4</v>
      </c>
      <c r="B21" s="251" t="s">
        <v>199</v>
      </c>
      <c r="C21" s="260" t="s">
        <v>200</v>
      </c>
      <c r="D21" s="252" t="s">
        <v>176</v>
      </c>
      <c r="E21" s="253">
        <v>50.174999999999997</v>
      </c>
      <c r="F21" s="254">
        <v>604</v>
      </c>
      <c r="G21" s="255">
        <f>ROUND(E21*F21,2)</f>
        <v>30305.7</v>
      </c>
      <c r="H21" s="254">
        <v>0</v>
      </c>
      <c r="I21" s="255">
        <f>ROUND(E21*H21,2)</f>
        <v>0</v>
      </c>
      <c r="J21" s="254">
        <v>604</v>
      </c>
      <c r="K21" s="255">
        <f>ROUND(E21*J21,2)</f>
        <v>30305.7</v>
      </c>
      <c r="L21" s="255">
        <v>21</v>
      </c>
      <c r="M21" s="255">
        <f>G21*(1+L21/100)</f>
        <v>36669.896999999997</v>
      </c>
      <c r="N21" s="253">
        <v>0</v>
      </c>
      <c r="O21" s="253">
        <f>ROUND(E21*N21,2)</f>
        <v>0</v>
      </c>
      <c r="P21" s="253">
        <v>0</v>
      </c>
      <c r="Q21" s="253">
        <f>ROUND(E21*P21,2)</f>
        <v>0</v>
      </c>
      <c r="R21" s="255"/>
      <c r="S21" s="255" t="s">
        <v>177</v>
      </c>
      <c r="T21" s="256" t="s">
        <v>177</v>
      </c>
      <c r="U21" s="232">
        <v>0</v>
      </c>
      <c r="V21" s="232">
        <f>ROUND(E21*U21,2)</f>
        <v>0</v>
      </c>
      <c r="W21" s="232"/>
      <c r="X21" s="232" t="s">
        <v>178</v>
      </c>
      <c r="Y21" s="232" t="s">
        <v>179</v>
      </c>
      <c r="Z21" s="212"/>
      <c r="AA21" s="212"/>
      <c r="AB21" s="212"/>
      <c r="AC21" s="212"/>
      <c r="AD21" s="212"/>
      <c r="AE21" s="212"/>
      <c r="AF21" s="212"/>
      <c r="AG21" s="212" t="s">
        <v>180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ht="13" x14ac:dyDescent="0.25">
      <c r="A22" s="236" t="s">
        <v>172</v>
      </c>
      <c r="B22" s="237" t="s">
        <v>122</v>
      </c>
      <c r="C22" s="257" t="s">
        <v>123</v>
      </c>
      <c r="D22" s="238"/>
      <c r="E22" s="239"/>
      <c r="F22" s="240"/>
      <c r="G22" s="240">
        <f>SUMIF(AG23:AG53,"&lt;&gt;NOR",G23:G53)</f>
        <v>274427.08</v>
      </c>
      <c r="H22" s="240"/>
      <c r="I22" s="240">
        <f>SUM(I23:I53)</f>
        <v>56750.12</v>
      </c>
      <c r="J22" s="240"/>
      <c r="K22" s="240">
        <f>SUM(K23:K53)</f>
        <v>217676.96000000002</v>
      </c>
      <c r="L22" s="240"/>
      <c r="M22" s="240">
        <f>SUM(M23:M53)</f>
        <v>332056.76679999992</v>
      </c>
      <c r="N22" s="239"/>
      <c r="O22" s="239">
        <f>SUM(O23:O53)</f>
        <v>200.30999999999997</v>
      </c>
      <c r="P22" s="239"/>
      <c r="Q22" s="239">
        <f>SUM(Q23:Q53)</f>
        <v>0</v>
      </c>
      <c r="R22" s="240"/>
      <c r="S22" s="240"/>
      <c r="T22" s="241"/>
      <c r="U22" s="235"/>
      <c r="V22" s="235">
        <f>SUM(V23:V53)</f>
        <v>47.96</v>
      </c>
      <c r="W22" s="235"/>
      <c r="X22" s="235"/>
      <c r="Y22" s="235"/>
      <c r="AG22" t="s">
        <v>173</v>
      </c>
    </row>
    <row r="23" spans="1:60" outlineLevel="1" x14ac:dyDescent="0.25">
      <c r="A23" s="243">
        <v>5</v>
      </c>
      <c r="B23" s="244" t="s">
        <v>211</v>
      </c>
      <c r="C23" s="258" t="s">
        <v>212</v>
      </c>
      <c r="D23" s="245" t="s">
        <v>213</v>
      </c>
      <c r="E23" s="246">
        <v>178.15</v>
      </c>
      <c r="F23" s="247">
        <v>19.8</v>
      </c>
      <c r="G23" s="248">
        <f>ROUND(E23*F23,2)</f>
        <v>3527.37</v>
      </c>
      <c r="H23" s="247">
        <v>0</v>
      </c>
      <c r="I23" s="248">
        <f>ROUND(E23*H23,2)</f>
        <v>0</v>
      </c>
      <c r="J23" s="247">
        <v>19.8</v>
      </c>
      <c r="K23" s="248">
        <f>ROUND(E23*J23,2)</f>
        <v>3527.37</v>
      </c>
      <c r="L23" s="248">
        <v>21</v>
      </c>
      <c r="M23" s="248">
        <f>G23*(1+L23/100)</f>
        <v>4268.1176999999998</v>
      </c>
      <c r="N23" s="246">
        <v>0</v>
      </c>
      <c r="O23" s="246">
        <f>ROUND(E23*N23,2)</f>
        <v>0</v>
      </c>
      <c r="P23" s="246">
        <v>0</v>
      </c>
      <c r="Q23" s="246">
        <f>ROUND(E23*P23,2)</f>
        <v>0</v>
      </c>
      <c r="R23" s="248"/>
      <c r="S23" s="248" t="s">
        <v>177</v>
      </c>
      <c r="T23" s="249" t="s">
        <v>177</v>
      </c>
      <c r="U23" s="232">
        <v>0.02</v>
      </c>
      <c r="V23" s="232">
        <f>ROUND(E23*U23,2)</f>
        <v>3.56</v>
      </c>
      <c r="W23" s="232"/>
      <c r="X23" s="232" t="s">
        <v>178</v>
      </c>
      <c r="Y23" s="232" t="s">
        <v>179</v>
      </c>
      <c r="Z23" s="212"/>
      <c r="AA23" s="212"/>
      <c r="AB23" s="212"/>
      <c r="AC23" s="212"/>
      <c r="AD23" s="212"/>
      <c r="AE23" s="212"/>
      <c r="AF23" s="212"/>
      <c r="AG23" s="212" t="s">
        <v>180</v>
      </c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2" x14ac:dyDescent="0.25">
      <c r="A24" s="229"/>
      <c r="B24" s="230"/>
      <c r="C24" s="259" t="s">
        <v>207</v>
      </c>
      <c r="D24" s="233"/>
      <c r="E24" s="234"/>
      <c r="F24" s="232"/>
      <c r="G24" s="232"/>
      <c r="H24" s="232"/>
      <c r="I24" s="232"/>
      <c r="J24" s="232"/>
      <c r="K24" s="232"/>
      <c r="L24" s="232"/>
      <c r="M24" s="232"/>
      <c r="N24" s="231"/>
      <c r="O24" s="231"/>
      <c r="P24" s="231"/>
      <c r="Q24" s="231"/>
      <c r="R24" s="232"/>
      <c r="S24" s="232"/>
      <c r="T24" s="232"/>
      <c r="U24" s="232"/>
      <c r="V24" s="232"/>
      <c r="W24" s="232"/>
      <c r="X24" s="232"/>
      <c r="Y24" s="232"/>
      <c r="Z24" s="212"/>
      <c r="AA24" s="212"/>
      <c r="AB24" s="212"/>
      <c r="AC24" s="212"/>
      <c r="AD24" s="212"/>
      <c r="AE24" s="212"/>
      <c r="AF24" s="212"/>
      <c r="AG24" s="212" t="s">
        <v>182</v>
      </c>
      <c r="AH24" s="212">
        <v>0</v>
      </c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3" x14ac:dyDescent="0.25">
      <c r="A25" s="229"/>
      <c r="B25" s="230"/>
      <c r="C25" s="259" t="s">
        <v>214</v>
      </c>
      <c r="D25" s="233"/>
      <c r="E25" s="234">
        <v>167.25</v>
      </c>
      <c r="F25" s="232"/>
      <c r="G25" s="232"/>
      <c r="H25" s="232"/>
      <c r="I25" s="232"/>
      <c r="J25" s="232"/>
      <c r="K25" s="232"/>
      <c r="L25" s="232"/>
      <c r="M25" s="232"/>
      <c r="N25" s="231"/>
      <c r="O25" s="231"/>
      <c r="P25" s="231"/>
      <c r="Q25" s="231"/>
      <c r="R25" s="232"/>
      <c r="S25" s="232"/>
      <c r="T25" s="232"/>
      <c r="U25" s="232"/>
      <c r="V25" s="232"/>
      <c r="W25" s="232"/>
      <c r="X25" s="232"/>
      <c r="Y25" s="232"/>
      <c r="Z25" s="212"/>
      <c r="AA25" s="212"/>
      <c r="AB25" s="212"/>
      <c r="AC25" s="212"/>
      <c r="AD25" s="212"/>
      <c r="AE25" s="212"/>
      <c r="AF25" s="212"/>
      <c r="AG25" s="212" t="s">
        <v>182</v>
      </c>
      <c r="AH25" s="212">
        <v>0</v>
      </c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3" x14ac:dyDescent="0.25">
      <c r="A26" s="229"/>
      <c r="B26" s="230"/>
      <c r="C26" s="259" t="s">
        <v>215</v>
      </c>
      <c r="D26" s="233"/>
      <c r="E26" s="234">
        <v>10.9</v>
      </c>
      <c r="F26" s="232"/>
      <c r="G26" s="232"/>
      <c r="H26" s="232"/>
      <c r="I26" s="232"/>
      <c r="J26" s="232"/>
      <c r="K26" s="232"/>
      <c r="L26" s="232"/>
      <c r="M26" s="232"/>
      <c r="N26" s="231"/>
      <c r="O26" s="231"/>
      <c r="P26" s="231"/>
      <c r="Q26" s="231"/>
      <c r="R26" s="232"/>
      <c r="S26" s="232"/>
      <c r="T26" s="232"/>
      <c r="U26" s="232"/>
      <c r="V26" s="232"/>
      <c r="W26" s="232"/>
      <c r="X26" s="232"/>
      <c r="Y26" s="232"/>
      <c r="Z26" s="212"/>
      <c r="AA26" s="212"/>
      <c r="AB26" s="212"/>
      <c r="AC26" s="212"/>
      <c r="AD26" s="212"/>
      <c r="AE26" s="212"/>
      <c r="AF26" s="212"/>
      <c r="AG26" s="212" t="s">
        <v>182</v>
      </c>
      <c r="AH26" s="212">
        <v>0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1" x14ac:dyDescent="0.25">
      <c r="A27" s="243">
        <v>6</v>
      </c>
      <c r="B27" s="244" t="s">
        <v>216</v>
      </c>
      <c r="C27" s="258" t="s">
        <v>217</v>
      </c>
      <c r="D27" s="245" t="s">
        <v>213</v>
      </c>
      <c r="E27" s="246">
        <v>167.25</v>
      </c>
      <c r="F27" s="247">
        <v>158.5</v>
      </c>
      <c r="G27" s="248">
        <f>ROUND(E27*F27,2)</f>
        <v>26509.13</v>
      </c>
      <c r="H27" s="247">
        <v>38.22</v>
      </c>
      <c r="I27" s="248">
        <f>ROUND(E27*H27,2)</f>
        <v>6392.3</v>
      </c>
      <c r="J27" s="247">
        <v>120.28</v>
      </c>
      <c r="K27" s="248">
        <f>ROUND(E27*J27,2)</f>
        <v>20116.830000000002</v>
      </c>
      <c r="L27" s="248">
        <v>21</v>
      </c>
      <c r="M27" s="248">
        <f>G27*(1+L27/100)</f>
        <v>32076.047300000002</v>
      </c>
      <c r="N27" s="246">
        <v>5.0000000000000001E-4</v>
      </c>
      <c r="O27" s="246">
        <f>ROUND(E27*N27,2)</f>
        <v>0.08</v>
      </c>
      <c r="P27" s="246">
        <v>0</v>
      </c>
      <c r="Q27" s="246">
        <f>ROUND(E27*P27,2)</f>
        <v>0</v>
      </c>
      <c r="R27" s="248"/>
      <c r="S27" s="248" t="s">
        <v>177</v>
      </c>
      <c r="T27" s="249" t="s">
        <v>177</v>
      </c>
      <c r="U27" s="232">
        <v>0.09</v>
      </c>
      <c r="V27" s="232">
        <f>ROUND(E27*U27,2)</f>
        <v>15.05</v>
      </c>
      <c r="W27" s="232"/>
      <c r="X27" s="232" t="s">
        <v>178</v>
      </c>
      <c r="Y27" s="232" t="s">
        <v>179</v>
      </c>
      <c r="Z27" s="212"/>
      <c r="AA27" s="212"/>
      <c r="AB27" s="212"/>
      <c r="AC27" s="212"/>
      <c r="AD27" s="212"/>
      <c r="AE27" s="212"/>
      <c r="AF27" s="212"/>
      <c r="AG27" s="212" t="s">
        <v>180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2" x14ac:dyDescent="0.25">
      <c r="A28" s="229"/>
      <c r="B28" s="230"/>
      <c r="C28" s="259" t="s">
        <v>218</v>
      </c>
      <c r="D28" s="233"/>
      <c r="E28" s="234"/>
      <c r="F28" s="232"/>
      <c r="G28" s="232"/>
      <c r="H28" s="232"/>
      <c r="I28" s="232"/>
      <c r="J28" s="232"/>
      <c r="K28" s="232"/>
      <c r="L28" s="232"/>
      <c r="M28" s="232"/>
      <c r="N28" s="231"/>
      <c r="O28" s="231"/>
      <c r="P28" s="231"/>
      <c r="Q28" s="231"/>
      <c r="R28" s="232"/>
      <c r="S28" s="232"/>
      <c r="T28" s="232"/>
      <c r="U28" s="232"/>
      <c r="V28" s="232"/>
      <c r="W28" s="232"/>
      <c r="X28" s="232"/>
      <c r="Y28" s="232"/>
      <c r="Z28" s="212"/>
      <c r="AA28" s="212"/>
      <c r="AB28" s="212"/>
      <c r="AC28" s="212"/>
      <c r="AD28" s="212"/>
      <c r="AE28" s="212"/>
      <c r="AF28" s="212"/>
      <c r="AG28" s="212" t="s">
        <v>182</v>
      </c>
      <c r="AH28" s="212">
        <v>0</v>
      </c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3" x14ac:dyDescent="0.25">
      <c r="A29" s="229"/>
      <c r="B29" s="230"/>
      <c r="C29" s="259" t="s">
        <v>214</v>
      </c>
      <c r="D29" s="233"/>
      <c r="E29" s="234">
        <v>167.25</v>
      </c>
      <c r="F29" s="232"/>
      <c r="G29" s="232"/>
      <c r="H29" s="232"/>
      <c r="I29" s="232"/>
      <c r="J29" s="232"/>
      <c r="K29" s="232"/>
      <c r="L29" s="232"/>
      <c r="M29" s="232"/>
      <c r="N29" s="231"/>
      <c r="O29" s="231"/>
      <c r="P29" s="231"/>
      <c r="Q29" s="231"/>
      <c r="R29" s="232"/>
      <c r="S29" s="232"/>
      <c r="T29" s="232"/>
      <c r="U29" s="232"/>
      <c r="V29" s="232"/>
      <c r="W29" s="232"/>
      <c r="X29" s="232"/>
      <c r="Y29" s="232"/>
      <c r="Z29" s="212"/>
      <c r="AA29" s="212"/>
      <c r="AB29" s="212"/>
      <c r="AC29" s="212"/>
      <c r="AD29" s="212"/>
      <c r="AE29" s="212"/>
      <c r="AF29" s="212"/>
      <c r="AG29" s="212" t="s">
        <v>182</v>
      </c>
      <c r="AH29" s="212">
        <v>0</v>
      </c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1" x14ac:dyDescent="0.25">
      <c r="A30" s="243">
        <v>7</v>
      </c>
      <c r="B30" s="244" t="s">
        <v>219</v>
      </c>
      <c r="C30" s="258" t="s">
        <v>220</v>
      </c>
      <c r="D30" s="245" t="s">
        <v>213</v>
      </c>
      <c r="E30" s="246">
        <v>10.9</v>
      </c>
      <c r="F30" s="247">
        <v>245</v>
      </c>
      <c r="G30" s="248">
        <f>ROUND(E30*F30,2)</f>
        <v>2670.5</v>
      </c>
      <c r="H30" s="247">
        <v>0</v>
      </c>
      <c r="I30" s="248">
        <f>ROUND(E30*H30,2)</f>
        <v>0</v>
      </c>
      <c r="J30" s="247">
        <v>245</v>
      </c>
      <c r="K30" s="248">
        <f>ROUND(E30*J30,2)</f>
        <v>2670.5</v>
      </c>
      <c r="L30" s="248">
        <v>21</v>
      </c>
      <c r="M30" s="248">
        <f>G30*(1+L30/100)</f>
        <v>3231.3049999999998</v>
      </c>
      <c r="N30" s="246">
        <v>5.0000000000000001E-4</v>
      </c>
      <c r="O30" s="246">
        <f>ROUND(E30*N30,2)</f>
        <v>0.01</v>
      </c>
      <c r="P30" s="246">
        <v>0</v>
      </c>
      <c r="Q30" s="246">
        <f>ROUND(E30*P30,2)</f>
        <v>0</v>
      </c>
      <c r="R30" s="248"/>
      <c r="S30" s="248" t="s">
        <v>221</v>
      </c>
      <c r="T30" s="249" t="s">
        <v>222</v>
      </c>
      <c r="U30" s="232">
        <v>0.09</v>
      </c>
      <c r="V30" s="232">
        <f>ROUND(E30*U30,2)</f>
        <v>0.98</v>
      </c>
      <c r="W30" s="232"/>
      <c r="X30" s="232" t="s">
        <v>178</v>
      </c>
      <c r="Y30" s="232" t="s">
        <v>179</v>
      </c>
      <c r="Z30" s="212"/>
      <c r="AA30" s="212"/>
      <c r="AB30" s="212"/>
      <c r="AC30" s="212"/>
      <c r="AD30" s="212"/>
      <c r="AE30" s="212"/>
      <c r="AF30" s="212"/>
      <c r="AG30" s="212" t="s">
        <v>180</v>
      </c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2" x14ac:dyDescent="0.25">
      <c r="A31" s="229"/>
      <c r="B31" s="230"/>
      <c r="C31" s="259" t="s">
        <v>207</v>
      </c>
      <c r="D31" s="233"/>
      <c r="E31" s="234"/>
      <c r="F31" s="232"/>
      <c r="G31" s="232"/>
      <c r="H31" s="232"/>
      <c r="I31" s="232"/>
      <c r="J31" s="232"/>
      <c r="K31" s="232"/>
      <c r="L31" s="232"/>
      <c r="M31" s="232"/>
      <c r="N31" s="231"/>
      <c r="O31" s="231"/>
      <c r="P31" s="231"/>
      <c r="Q31" s="231"/>
      <c r="R31" s="232"/>
      <c r="S31" s="232"/>
      <c r="T31" s="232"/>
      <c r="U31" s="232"/>
      <c r="V31" s="232"/>
      <c r="W31" s="232"/>
      <c r="X31" s="232"/>
      <c r="Y31" s="232"/>
      <c r="Z31" s="212"/>
      <c r="AA31" s="212"/>
      <c r="AB31" s="212"/>
      <c r="AC31" s="212"/>
      <c r="AD31" s="212"/>
      <c r="AE31" s="212"/>
      <c r="AF31" s="212"/>
      <c r="AG31" s="212" t="s">
        <v>182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3" x14ac:dyDescent="0.25">
      <c r="A32" s="229"/>
      <c r="B32" s="230"/>
      <c r="C32" s="259" t="s">
        <v>215</v>
      </c>
      <c r="D32" s="233"/>
      <c r="E32" s="234">
        <v>10.9</v>
      </c>
      <c r="F32" s="232"/>
      <c r="G32" s="232"/>
      <c r="H32" s="232"/>
      <c r="I32" s="232"/>
      <c r="J32" s="232"/>
      <c r="K32" s="232"/>
      <c r="L32" s="232"/>
      <c r="M32" s="232"/>
      <c r="N32" s="231"/>
      <c r="O32" s="231"/>
      <c r="P32" s="231"/>
      <c r="Q32" s="231"/>
      <c r="R32" s="232"/>
      <c r="S32" s="232"/>
      <c r="T32" s="232"/>
      <c r="U32" s="232"/>
      <c r="V32" s="232"/>
      <c r="W32" s="232"/>
      <c r="X32" s="232"/>
      <c r="Y32" s="232"/>
      <c r="Z32" s="212"/>
      <c r="AA32" s="212"/>
      <c r="AB32" s="212"/>
      <c r="AC32" s="212"/>
      <c r="AD32" s="212"/>
      <c r="AE32" s="212"/>
      <c r="AF32" s="212"/>
      <c r="AG32" s="212" t="s">
        <v>182</v>
      </c>
      <c r="AH32" s="212">
        <v>0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ht="20" outlineLevel="1" x14ac:dyDescent="0.25">
      <c r="A33" s="243">
        <v>8</v>
      </c>
      <c r="B33" s="244" t="s">
        <v>223</v>
      </c>
      <c r="C33" s="258" t="s">
        <v>224</v>
      </c>
      <c r="D33" s="245" t="s">
        <v>213</v>
      </c>
      <c r="E33" s="246">
        <v>167.25</v>
      </c>
      <c r="F33" s="247">
        <v>450</v>
      </c>
      <c r="G33" s="248">
        <f>ROUND(E33*F33,2)</f>
        <v>75262.5</v>
      </c>
      <c r="H33" s="247">
        <v>0</v>
      </c>
      <c r="I33" s="248">
        <f>ROUND(E33*H33,2)</f>
        <v>0</v>
      </c>
      <c r="J33" s="247">
        <v>450</v>
      </c>
      <c r="K33" s="248">
        <f>ROUND(E33*J33,2)</f>
        <v>75262.5</v>
      </c>
      <c r="L33" s="248">
        <v>21</v>
      </c>
      <c r="M33" s="248">
        <f>G33*(1+L33/100)</f>
        <v>91067.625</v>
      </c>
      <c r="N33" s="246">
        <v>0.64500000000000002</v>
      </c>
      <c r="O33" s="246">
        <f>ROUND(E33*N33,2)</f>
        <v>107.88</v>
      </c>
      <c r="P33" s="246">
        <v>0</v>
      </c>
      <c r="Q33" s="246">
        <f>ROUND(E33*P33,2)</f>
        <v>0</v>
      </c>
      <c r="R33" s="248"/>
      <c r="S33" s="248" t="s">
        <v>221</v>
      </c>
      <c r="T33" s="249" t="s">
        <v>222</v>
      </c>
      <c r="U33" s="232">
        <v>0.02</v>
      </c>
      <c r="V33" s="232">
        <f>ROUND(E33*U33,2)</f>
        <v>3.35</v>
      </c>
      <c r="W33" s="232"/>
      <c r="X33" s="232" t="s">
        <v>178</v>
      </c>
      <c r="Y33" s="232" t="s">
        <v>179</v>
      </c>
      <c r="Z33" s="212"/>
      <c r="AA33" s="212"/>
      <c r="AB33" s="212"/>
      <c r="AC33" s="212"/>
      <c r="AD33" s="212"/>
      <c r="AE33" s="212"/>
      <c r="AF33" s="212"/>
      <c r="AG33" s="212" t="s">
        <v>180</v>
      </c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2" x14ac:dyDescent="0.25">
      <c r="A34" s="229"/>
      <c r="B34" s="230"/>
      <c r="C34" s="259" t="s">
        <v>218</v>
      </c>
      <c r="D34" s="233"/>
      <c r="E34" s="234"/>
      <c r="F34" s="232"/>
      <c r="G34" s="232"/>
      <c r="H34" s="232"/>
      <c r="I34" s="232"/>
      <c r="J34" s="232"/>
      <c r="K34" s="232"/>
      <c r="L34" s="232"/>
      <c r="M34" s="232"/>
      <c r="N34" s="231"/>
      <c r="O34" s="231"/>
      <c r="P34" s="231"/>
      <c r="Q34" s="231"/>
      <c r="R34" s="232"/>
      <c r="S34" s="232"/>
      <c r="T34" s="232"/>
      <c r="U34" s="232"/>
      <c r="V34" s="232"/>
      <c r="W34" s="232"/>
      <c r="X34" s="232"/>
      <c r="Y34" s="232"/>
      <c r="Z34" s="212"/>
      <c r="AA34" s="212"/>
      <c r="AB34" s="212"/>
      <c r="AC34" s="212"/>
      <c r="AD34" s="212"/>
      <c r="AE34" s="212"/>
      <c r="AF34" s="212"/>
      <c r="AG34" s="212" t="s">
        <v>182</v>
      </c>
      <c r="AH34" s="212">
        <v>0</v>
      </c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3" x14ac:dyDescent="0.25">
      <c r="A35" s="229"/>
      <c r="B35" s="230"/>
      <c r="C35" s="259" t="s">
        <v>214</v>
      </c>
      <c r="D35" s="233"/>
      <c r="E35" s="234">
        <v>167.25</v>
      </c>
      <c r="F35" s="232"/>
      <c r="G35" s="232"/>
      <c r="H35" s="232"/>
      <c r="I35" s="232"/>
      <c r="J35" s="232"/>
      <c r="K35" s="232"/>
      <c r="L35" s="232"/>
      <c r="M35" s="232"/>
      <c r="N35" s="231"/>
      <c r="O35" s="231"/>
      <c r="P35" s="231"/>
      <c r="Q35" s="231"/>
      <c r="R35" s="232"/>
      <c r="S35" s="232"/>
      <c r="T35" s="232"/>
      <c r="U35" s="232"/>
      <c r="V35" s="232"/>
      <c r="W35" s="232"/>
      <c r="X35" s="232"/>
      <c r="Y35" s="232"/>
      <c r="Z35" s="212"/>
      <c r="AA35" s="212"/>
      <c r="AB35" s="212"/>
      <c r="AC35" s="212"/>
      <c r="AD35" s="212"/>
      <c r="AE35" s="212"/>
      <c r="AF35" s="212"/>
      <c r="AG35" s="212" t="s">
        <v>182</v>
      </c>
      <c r="AH35" s="212">
        <v>0</v>
      </c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ht="20" outlineLevel="1" x14ac:dyDescent="0.25">
      <c r="A36" s="243">
        <v>9</v>
      </c>
      <c r="B36" s="244" t="s">
        <v>225</v>
      </c>
      <c r="C36" s="258" t="s">
        <v>226</v>
      </c>
      <c r="D36" s="245" t="s">
        <v>213</v>
      </c>
      <c r="E36" s="246">
        <v>167.25</v>
      </c>
      <c r="F36" s="247">
        <v>350</v>
      </c>
      <c r="G36" s="248">
        <f>ROUND(E36*F36,2)</f>
        <v>58537.5</v>
      </c>
      <c r="H36" s="247">
        <v>0</v>
      </c>
      <c r="I36" s="248">
        <f>ROUND(E36*H36,2)</f>
        <v>0</v>
      </c>
      <c r="J36" s="247">
        <v>350</v>
      </c>
      <c r="K36" s="248">
        <f>ROUND(E36*J36,2)</f>
        <v>58537.5</v>
      </c>
      <c r="L36" s="248">
        <v>21</v>
      </c>
      <c r="M36" s="248">
        <f>G36*(1+L36/100)</f>
        <v>70830.375</v>
      </c>
      <c r="N36" s="246">
        <v>8.0960000000000004E-2</v>
      </c>
      <c r="O36" s="246">
        <f>ROUND(E36*N36,2)</f>
        <v>13.54</v>
      </c>
      <c r="P36" s="246">
        <v>0</v>
      </c>
      <c r="Q36" s="246">
        <f>ROUND(E36*P36,2)</f>
        <v>0</v>
      </c>
      <c r="R36" s="248"/>
      <c r="S36" s="248" t="s">
        <v>221</v>
      </c>
      <c r="T36" s="249" t="s">
        <v>222</v>
      </c>
      <c r="U36" s="232">
        <v>0.02</v>
      </c>
      <c r="V36" s="232">
        <f>ROUND(E36*U36,2)</f>
        <v>3.35</v>
      </c>
      <c r="W36" s="232"/>
      <c r="X36" s="232" t="s">
        <v>178</v>
      </c>
      <c r="Y36" s="232" t="s">
        <v>179</v>
      </c>
      <c r="Z36" s="212"/>
      <c r="AA36" s="212"/>
      <c r="AB36" s="212"/>
      <c r="AC36" s="212"/>
      <c r="AD36" s="212"/>
      <c r="AE36" s="212"/>
      <c r="AF36" s="212"/>
      <c r="AG36" s="212" t="s">
        <v>180</v>
      </c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2" x14ac:dyDescent="0.25">
      <c r="A37" s="229"/>
      <c r="B37" s="230"/>
      <c r="C37" s="259" t="s">
        <v>218</v>
      </c>
      <c r="D37" s="233"/>
      <c r="E37" s="234"/>
      <c r="F37" s="232"/>
      <c r="G37" s="232"/>
      <c r="H37" s="232"/>
      <c r="I37" s="232"/>
      <c r="J37" s="232"/>
      <c r="K37" s="232"/>
      <c r="L37" s="232"/>
      <c r="M37" s="232"/>
      <c r="N37" s="231"/>
      <c r="O37" s="231"/>
      <c r="P37" s="231"/>
      <c r="Q37" s="231"/>
      <c r="R37" s="232"/>
      <c r="S37" s="232"/>
      <c r="T37" s="232"/>
      <c r="U37" s="232"/>
      <c r="V37" s="232"/>
      <c r="W37" s="232"/>
      <c r="X37" s="232"/>
      <c r="Y37" s="232"/>
      <c r="Z37" s="212"/>
      <c r="AA37" s="212"/>
      <c r="AB37" s="212"/>
      <c r="AC37" s="212"/>
      <c r="AD37" s="212"/>
      <c r="AE37" s="212"/>
      <c r="AF37" s="212"/>
      <c r="AG37" s="212" t="s">
        <v>182</v>
      </c>
      <c r="AH37" s="212">
        <v>0</v>
      </c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3" x14ac:dyDescent="0.25">
      <c r="A38" s="229"/>
      <c r="B38" s="230"/>
      <c r="C38" s="259" t="s">
        <v>214</v>
      </c>
      <c r="D38" s="233"/>
      <c r="E38" s="234">
        <v>167.25</v>
      </c>
      <c r="F38" s="232"/>
      <c r="G38" s="232"/>
      <c r="H38" s="232"/>
      <c r="I38" s="232"/>
      <c r="J38" s="232"/>
      <c r="K38" s="232"/>
      <c r="L38" s="232"/>
      <c r="M38" s="232"/>
      <c r="N38" s="231"/>
      <c r="O38" s="231"/>
      <c r="P38" s="231"/>
      <c r="Q38" s="231"/>
      <c r="R38" s="232"/>
      <c r="S38" s="232"/>
      <c r="T38" s="232"/>
      <c r="U38" s="232"/>
      <c r="V38" s="232"/>
      <c r="W38" s="232"/>
      <c r="X38" s="232"/>
      <c r="Y38" s="232"/>
      <c r="Z38" s="212"/>
      <c r="AA38" s="212"/>
      <c r="AB38" s="212"/>
      <c r="AC38" s="212"/>
      <c r="AD38" s="212"/>
      <c r="AE38" s="212"/>
      <c r="AF38" s="212"/>
      <c r="AG38" s="212" t="s">
        <v>182</v>
      </c>
      <c r="AH38" s="212">
        <v>0</v>
      </c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ht="20" outlineLevel="1" x14ac:dyDescent="0.25">
      <c r="A39" s="243">
        <v>10</v>
      </c>
      <c r="B39" s="244" t="s">
        <v>227</v>
      </c>
      <c r="C39" s="258" t="s">
        <v>228</v>
      </c>
      <c r="D39" s="245" t="s">
        <v>213</v>
      </c>
      <c r="E39" s="246">
        <v>167.25</v>
      </c>
      <c r="F39" s="247">
        <v>250</v>
      </c>
      <c r="G39" s="248">
        <f>ROUND(E39*F39,2)</f>
        <v>41812.5</v>
      </c>
      <c r="H39" s="247">
        <v>0</v>
      </c>
      <c r="I39" s="248">
        <f>ROUND(E39*H39,2)</f>
        <v>0</v>
      </c>
      <c r="J39" s="247">
        <v>250</v>
      </c>
      <c r="K39" s="248">
        <f>ROUND(E39*J39,2)</f>
        <v>41812.5</v>
      </c>
      <c r="L39" s="248">
        <v>21</v>
      </c>
      <c r="M39" s="248">
        <f>G39*(1+L39/100)</f>
        <v>50593.125</v>
      </c>
      <c r="N39" s="246">
        <v>8.0960000000000004E-2</v>
      </c>
      <c r="O39" s="246">
        <f>ROUND(E39*N39,2)</f>
        <v>13.54</v>
      </c>
      <c r="P39" s="246">
        <v>0</v>
      </c>
      <c r="Q39" s="246">
        <f>ROUND(E39*P39,2)</f>
        <v>0</v>
      </c>
      <c r="R39" s="248"/>
      <c r="S39" s="248" t="s">
        <v>221</v>
      </c>
      <c r="T39" s="249" t="s">
        <v>222</v>
      </c>
      <c r="U39" s="232">
        <v>0.02</v>
      </c>
      <c r="V39" s="232">
        <f>ROUND(E39*U39,2)</f>
        <v>3.35</v>
      </c>
      <c r="W39" s="232"/>
      <c r="X39" s="232" t="s">
        <v>178</v>
      </c>
      <c r="Y39" s="232" t="s">
        <v>179</v>
      </c>
      <c r="Z39" s="212"/>
      <c r="AA39" s="212"/>
      <c r="AB39" s="212"/>
      <c r="AC39" s="212"/>
      <c r="AD39" s="212"/>
      <c r="AE39" s="212"/>
      <c r="AF39" s="212"/>
      <c r="AG39" s="212" t="s">
        <v>180</v>
      </c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2" x14ac:dyDescent="0.25">
      <c r="A40" s="229"/>
      <c r="B40" s="230"/>
      <c r="C40" s="259" t="s">
        <v>218</v>
      </c>
      <c r="D40" s="233"/>
      <c r="E40" s="234"/>
      <c r="F40" s="232"/>
      <c r="G40" s="232"/>
      <c r="H40" s="232"/>
      <c r="I40" s="232"/>
      <c r="J40" s="232"/>
      <c r="K40" s="232"/>
      <c r="L40" s="232"/>
      <c r="M40" s="232"/>
      <c r="N40" s="231"/>
      <c r="O40" s="231"/>
      <c r="P40" s="231"/>
      <c r="Q40" s="231"/>
      <c r="R40" s="232"/>
      <c r="S40" s="232"/>
      <c r="T40" s="232"/>
      <c r="U40" s="232"/>
      <c r="V40" s="232"/>
      <c r="W40" s="232"/>
      <c r="X40" s="232"/>
      <c r="Y40" s="232"/>
      <c r="Z40" s="212"/>
      <c r="AA40" s="212"/>
      <c r="AB40" s="212"/>
      <c r="AC40" s="212"/>
      <c r="AD40" s="212"/>
      <c r="AE40" s="212"/>
      <c r="AF40" s="212"/>
      <c r="AG40" s="212" t="s">
        <v>182</v>
      </c>
      <c r="AH40" s="212">
        <v>0</v>
      </c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3" x14ac:dyDescent="0.25">
      <c r="A41" s="229"/>
      <c r="B41" s="230"/>
      <c r="C41" s="259" t="s">
        <v>214</v>
      </c>
      <c r="D41" s="233"/>
      <c r="E41" s="234">
        <v>167.25</v>
      </c>
      <c r="F41" s="232"/>
      <c r="G41" s="232"/>
      <c r="H41" s="232"/>
      <c r="I41" s="232"/>
      <c r="J41" s="232"/>
      <c r="K41" s="232"/>
      <c r="L41" s="232"/>
      <c r="M41" s="232"/>
      <c r="N41" s="231"/>
      <c r="O41" s="231"/>
      <c r="P41" s="231"/>
      <c r="Q41" s="231"/>
      <c r="R41" s="232"/>
      <c r="S41" s="232"/>
      <c r="T41" s="232"/>
      <c r="U41" s="232"/>
      <c r="V41" s="232"/>
      <c r="W41" s="232"/>
      <c r="X41" s="232"/>
      <c r="Y41" s="232"/>
      <c r="Z41" s="212"/>
      <c r="AA41" s="212"/>
      <c r="AB41" s="212"/>
      <c r="AC41" s="212"/>
      <c r="AD41" s="212"/>
      <c r="AE41" s="212"/>
      <c r="AF41" s="212"/>
      <c r="AG41" s="212" t="s">
        <v>182</v>
      </c>
      <c r="AH41" s="212">
        <v>0</v>
      </c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ht="20" outlineLevel="1" x14ac:dyDescent="0.25">
      <c r="A42" s="243">
        <v>11</v>
      </c>
      <c r="B42" s="244" t="s">
        <v>229</v>
      </c>
      <c r="C42" s="258" t="s">
        <v>230</v>
      </c>
      <c r="D42" s="245" t="s">
        <v>213</v>
      </c>
      <c r="E42" s="246">
        <v>167.25</v>
      </c>
      <c r="F42" s="247">
        <v>194.5</v>
      </c>
      <c r="G42" s="248">
        <f>ROUND(E42*F42,2)</f>
        <v>32530.13</v>
      </c>
      <c r="H42" s="247">
        <v>156.97</v>
      </c>
      <c r="I42" s="248">
        <f>ROUND(E42*H42,2)</f>
        <v>26253.23</v>
      </c>
      <c r="J42" s="247">
        <v>37.53</v>
      </c>
      <c r="K42" s="248">
        <f>ROUND(E42*J42,2)</f>
        <v>6276.89</v>
      </c>
      <c r="L42" s="248">
        <v>21</v>
      </c>
      <c r="M42" s="248">
        <f>G42*(1+L42/100)</f>
        <v>39361.457300000002</v>
      </c>
      <c r="N42" s="246">
        <v>0.34499999999999997</v>
      </c>
      <c r="O42" s="246">
        <f>ROUND(E42*N42,2)</f>
        <v>57.7</v>
      </c>
      <c r="P42" s="246">
        <v>0</v>
      </c>
      <c r="Q42" s="246">
        <f>ROUND(E42*P42,2)</f>
        <v>0</v>
      </c>
      <c r="R42" s="248"/>
      <c r="S42" s="248" t="s">
        <v>177</v>
      </c>
      <c r="T42" s="249" t="s">
        <v>177</v>
      </c>
      <c r="U42" s="232">
        <v>0.03</v>
      </c>
      <c r="V42" s="232">
        <f>ROUND(E42*U42,2)</f>
        <v>5.0199999999999996</v>
      </c>
      <c r="W42" s="232"/>
      <c r="X42" s="232" t="s">
        <v>178</v>
      </c>
      <c r="Y42" s="232" t="s">
        <v>179</v>
      </c>
      <c r="Z42" s="212"/>
      <c r="AA42" s="212"/>
      <c r="AB42" s="212"/>
      <c r="AC42" s="212"/>
      <c r="AD42" s="212"/>
      <c r="AE42" s="212"/>
      <c r="AF42" s="212"/>
      <c r="AG42" s="212" t="s">
        <v>180</v>
      </c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2" x14ac:dyDescent="0.25">
      <c r="A43" s="229"/>
      <c r="B43" s="230"/>
      <c r="C43" s="259" t="s">
        <v>218</v>
      </c>
      <c r="D43" s="233"/>
      <c r="E43" s="234"/>
      <c r="F43" s="232"/>
      <c r="G43" s="232"/>
      <c r="H43" s="232"/>
      <c r="I43" s="232"/>
      <c r="J43" s="232"/>
      <c r="K43" s="232"/>
      <c r="L43" s="232"/>
      <c r="M43" s="232"/>
      <c r="N43" s="231"/>
      <c r="O43" s="231"/>
      <c r="P43" s="231"/>
      <c r="Q43" s="231"/>
      <c r="R43" s="232"/>
      <c r="S43" s="232"/>
      <c r="T43" s="232"/>
      <c r="U43" s="232"/>
      <c r="V43" s="232"/>
      <c r="W43" s="232"/>
      <c r="X43" s="232"/>
      <c r="Y43" s="232"/>
      <c r="Z43" s="212"/>
      <c r="AA43" s="212"/>
      <c r="AB43" s="212"/>
      <c r="AC43" s="212"/>
      <c r="AD43" s="212"/>
      <c r="AE43" s="212"/>
      <c r="AF43" s="212"/>
      <c r="AG43" s="212" t="s">
        <v>182</v>
      </c>
      <c r="AH43" s="212">
        <v>0</v>
      </c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3" x14ac:dyDescent="0.25">
      <c r="A44" s="229"/>
      <c r="B44" s="230"/>
      <c r="C44" s="259" t="s">
        <v>214</v>
      </c>
      <c r="D44" s="233"/>
      <c r="E44" s="234">
        <v>167.25</v>
      </c>
      <c r="F44" s="232"/>
      <c r="G44" s="232"/>
      <c r="H44" s="232"/>
      <c r="I44" s="232"/>
      <c r="J44" s="232"/>
      <c r="K44" s="232"/>
      <c r="L44" s="232"/>
      <c r="M44" s="232"/>
      <c r="N44" s="231"/>
      <c r="O44" s="231"/>
      <c r="P44" s="231"/>
      <c r="Q44" s="231"/>
      <c r="R44" s="232"/>
      <c r="S44" s="232"/>
      <c r="T44" s="232"/>
      <c r="U44" s="232"/>
      <c r="V44" s="232"/>
      <c r="W44" s="232"/>
      <c r="X44" s="232"/>
      <c r="Y44" s="232"/>
      <c r="Z44" s="212"/>
      <c r="AA44" s="212"/>
      <c r="AB44" s="212"/>
      <c r="AC44" s="212"/>
      <c r="AD44" s="212"/>
      <c r="AE44" s="212"/>
      <c r="AF44" s="212"/>
      <c r="AG44" s="212" t="s">
        <v>182</v>
      </c>
      <c r="AH44" s="212">
        <v>0</v>
      </c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ht="20" outlineLevel="1" x14ac:dyDescent="0.25">
      <c r="A45" s="243">
        <v>12</v>
      </c>
      <c r="B45" s="244" t="s">
        <v>231</v>
      </c>
      <c r="C45" s="258" t="s">
        <v>232</v>
      </c>
      <c r="D45" s="245" t="s">
        <v>213</v>
      </c>
      <c r="E45" s="246">
        <v>10.9</v>
      </c>
      <c r="F45" s="247">
        <v>227.5</v>
      </c>
      <c r="G45" s="248">
        <f>ROUND(E45*F45,2)</f>
        <v>2479.75</v>
      </c>
      <c r="H45" s="247">
        <v>187.95</v>
      </c>
      <c r="I45" s="248">
        <f>ROUND(E45*H45,2)</f>
        <v>2048.66</v>
      </c>
      <c r="J45" s="247">
        <v>39.549999999999997</v>
      </c>
      <c r="K45" s="248">
        <f>ROUND(E45*J45,2)</f>
        <v>431.1</v>
      </c>
      <c r="L45" s="248">
        <v>21</v>
      </c>
      <c r="M45" s="248">
        <f>G45*(1+L45/100)</f>
        <v>3000.4974999999999</v>
      </c>
      <c r="N45" s="246">
        <v>0.41399999999999998</v>
      </c>
      <c r="O45" s="246">
        <f>ROUND(E45*N45,2)</f>
        <v>4.51</v>
      </c>
      <c r="P45" s="246">
        <v>0</v>
      </c>
      <c r="Q45" s="246">
        <f>ROUND(E45*P45,2)</f>
        <v>0</v>
      </c>
      <c r="R45" s="248"/>
      <c r="S45" s="248" t="s">
        <v>177</v>
      </c>
      <c r="T45" s="249" t="s">
        <v>177</v>
      </c>
      <c r="U45" s="232">
        <v>0.03</v>
      </c>
      <c r="V45" s="232">
        <f>ROUND(E45*U45,2)</f>
        <v>0.33</v>
      </c>
      <c r="W45" s="232"/>
      <c r="X45" s="232" t="s">
        <v>178</v>
      </c>
      <c r="Y45" s="232" t="s">
        <v>179</v>
      </c>
      <c r="Z45" s="212"/>
      <c r="AA45" s="212"/>
      <c r="AB45" s="212"/>
      <c r="AC45" s="212"/>
      <c r="AD45" s="212"/>
      <c r="AE45" s="212"/>
      <c r="AF45" s="212"/>
      <c r="AG45" s="212" t="s">
        <v>180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2" x14ac:dyDescent="0.25">
      <c r="A46" s="229"/>
      <c r="B46" s="230"/>
      <c r="C46" s="259" t="s">
        <v>218</v>
      </c>
      <c r="D46" s="233"/>
      <c r="E46" s="234"/>
      <c r="F46" s="232"/>
      <c r="G46" s="232"/>
      <c r="H46" s="232"/>
      <c r="I46" s="232"/>
      <c r="J46" s="232"/>
      <c r="K46" s="232"/>
      <c r="L46" s="232"/>
      <c r="M46" s="232"/>
      <c r="N46" s="231"/>
      <c r="O46" s="231"/>
      <c r="P46" s="231"/>
      <c r="Q46" s="231"/>
      <c r="R46" s="232"/>
      <c r="S46" s="232"/>
      <c r="T46" s="232"/>
      <c r="U46" s="232"/>
      <c r="V46" s="232"/>
      <c r="W46" s="232"/>
      <c r="X46" s="232"/>
      <c r="Y46" s="232"/>
      <c r="Z46" s="212"/>
      <c r="AA46" s="212"/>
      <c r="AB46" s="212"/>
      <c r="AC46" s="212"/>
      <c r="AD46" s="212"/>
      <c r="AE46" s="212"/>
      <c r="AF46" s="212"/>
      <c r="AG46" s="212" t="s">
        <v>182</v>
      </c>
      <c r="AH46" s="212">
        <v>0</v>
      </c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outlineLevel="3" x14ac:dyDescent="0.25">
      <c r="A47" s="229"/>
      <c r="B47" s="230"/>
      <c r="C47" s="259" t="s">
        <v>215</v>
      </c>
      <c r="D47" s="233"/>
      <c r="E47" s="234">
        <v>10.9</v>
      </c>
      <c r="F47" s="232"/>
      <c r="G47" s="232"/>
      <c r="H47" s="232"/>
      <c r="I47" s="232"/>
      <c r="J47" s="232"/>
      <c r="K47" s="232"/>
      <c r="L47" s="232"/>
      <c r="M47" s="232"/>
      <c r="N47" s="231"/>
      <c r="O47" s="231"/>
      <c r="P47" s="231"/>
      <c r="Q47" s="231"/>
      <c r="R47" s="232"/>
      <c r="S47" s="232"/>
      <c r="T47" s="232"/>
      <c r="U47" s="232"/>
      <c r="V47" s="232"/>
      <c r="W47" s="232"/>
      <c r="X47" s="232"/>
      <c r="Y47" s="232"/>
      <c r="Z47" s="212"/>
      <c r="AA47" s="212"/>
      <c r="AB47" s="212"/>
      <c r="AC47" s="212"/>
      <c r="AD47" s="212"/>
      <c r="AE47" s="212"/>
      <c r="AF47" s="212"/>
      <c r="AG47" s="212" t="s">
        <v>182</v>
      </c>
      <c r="AH47" s="212">
        <v>0</v>
      </c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ht="20" outlineLevel="1" x14ac:dyDescent="0.25">
      <c r="A48" s="243">
        <v>13</v>
      </c>
      <c r="B48" s="244" t="s">
        <v>233</v>
      </c>
      <c r="C48" s="258" t="s">
        <v>234</v>
      </c>
      <c r="D48" s="245" t="s">
        <v>213</v>
      </c>
      <c r="E48" s="246">
        <v>10.9</v>
      </c>
      <c r="F48" s="247">
        <v>873</v>
      </c>
      <c r="G48" s="248">
        <f>ROUND(E48*F48,2)</f>
        <v>9515.7000000000007</v>
      </c>
      <c r="H48" s="247">
        <v>43.48</v>
      </c>
      <c r="I48" s="248">
        <f>ROUND(E48*H48,2)</f>
        <v>473.93</v>
      </c>
      <c r="J48" s="247">
        <v>829.52</v>
      </c>
      <c r="K48" s="248">
        <f>ROUND(E48*J48,2)</f>
        <v>9041.77</v>
      </c>
      <c r="L48" s="248">
        <v>21</v>
      </c>
      <c r="M48" s="248">
        <f>G48*(1+L48/100)</f>
        <v>11513.997000000001</v>
      </c>
      <c r="N48" s="246">
        <v>0.11</v>
      </c>
      <c r="O48" s="246">
        <f>ROUND(E48*N48,2)</f>
        <v>1.2</v>
      </c>
      <c r="P48" s="246">
        <v>0</v>
      </c>
      <c r="Q48" s="246">
        <f>ROUND(E48*P48,2)</f>
        <v>0</v>
      </c>
      <c r="R48" s="248"/>
      <c r="S48" s="248" t="s">
        <v>177</v>
      </c>
      <c r="T48" s="249" t="s">
        <v>177</v>
      </c>
      <c r="U48" s="232">
        <v>1.19</v>
      </c>
      <c r="V48" s="232">
        <f>ROUND(E48*U48,2)</f>
        <v>12.97</v>
      </c>
      <c r="W48" s="232"/>
      <c r="X48" s="232" t="s">
        <v>178</v>
      </c>
      <c r="Y48" s="232" t="s">
        <v>179</v>
      </c>
      <c r="Z48" s="212"/>
      <c r="AA48" s="212"/>
      <c r="AB48" s="212"/>
      <c r="AC48" s="212"/>
      <c r="AD48" s="212"/>
      <c r="AE48" s="212"/>
      <c r="AF48" s="212"/>
      <c r="AG48" s="212" t="s">
        <v>180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2" x14ac:dyDescent="0.25">
      <c r="A49" s="229"/>
      <c r="B49" s="230"/>
      <c r="C49" s="259" t="s">
        <v>218</v>
      </c>
      <c r="D49" s="233"/>
      <c r="E49" s="234"/>
      <c r="F49" s="232"/>
      <c r="G49" s="232"/>
      <c r="H49" s="232"/>
      <c r="I49" s="232"/>
      <c r="J49" s="232"/>
      <c r="K49" s="232"/>
      <c r="L49" s="232"/>
      <c r="M49" s="232"/>
      <c r="N49" s="231"/>
      <c r="O49" s="231"/>
      <c r="P49" s="231"/>
      <c r="Q49" s="231"/>
      <c r="R49" s="232"/>
      <c r="S49" s="232"/>
      <c r="T49" s="232"/>
      <c r="U49" s="232"/>
      <c r="V49" s="232"/>
      <c r="W49" s="232"/>
      <c r="X49" s="232"/>
      <c r="Y49" s="232"/>
      <c r="Z49" s="212"/>
      <c r="AA49" s="212"/>
      <c r="AB49" s="212"/>
      <c r="AC49" s="212"/>
      <c r="AD49" s="212"/>
      <c r="AE49" s="212"/>
      <c r="AF49" s="212"/>
      <c r="AG49" s="212" t="s">
        <v>182</v>
      </c>
      <c r="AH49" s="212">
        <v>0</v>
      </c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3" x14ac:dyDescent="0.25">
      <c r="A50" s="229"/>
      <c r="B50" s="230"/>
      <c r="C50" s="259" t="s">
        <v>215</v>
      </c>
      <c r="D50" s="233"/>
      <c r="E50" s="234">
        <v>10.9</v>
      </c>
      <c r="F50" s="232"/>
      <c r="G50" s="232"/>
      <c r="H50" s="232"/>
      <c r="I50" s="232"/>
      <c r="J50" s="232"/>
      <c r="K50" s="232"/>
      <c r="L50" s="232"/>
      <c r="M50" s="232"/>
      <c r="N50" s="231"/>
      <c r="O50" s="231"/>
      <c r="P50" s="231"/>
      <c r="Q50" s="231"/>
      <c r="R50" s="232"/>
      <c r="S50" s="232"/>
      <c r="T50" s="232"/>
      <c r="U50" s="232"/>
      <c r="V50" s="232"/>
      <c r="W50" s="232"/>
      <c r="X50" s="232"/>
      <c r="Y50" s="232"/>
      <c r="Z50" s="212"/>
      <c r="AA50" s="212"/>
      <c r="AB50" s="212"/>
      <c r="AC50" s="212"/>
      <c r="AD50" s="212"/>
      <c r="AE50" s="212"/>
      <c r="AF50" s="212"/>
      <c r="AG50" s="212" t="s">
        <v>182</v>
      </c>
      <c r="AH50" s="212">
        <v>0</v>
      </c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1" x14ac:dyDescent="0.25">
      <c r="A51" s="243">
        <v>14</v>
      </c>
      <c r="B51" s="244" t="s">
        <v>235</v>
      </c>
      <c r="C51" s="258" t="s">
        <v>236</v>
      </c>
      <c r="D51" s="245" t="s">
        <v>213</v>
      </c>
      <c r="E51" s="246">
        <v>11.99</v>
      </c>
      <c r="F51" s="247">
        <v>1800</v>
      </c>
      <c r="G51" s="248">
        <f>ROUND(E51*F51,2)</f>
        <v>21582</v>
      </c>
      <c r="H51" s="247">
        <v>1800</v>
      </c>
      <c r="I51" s="248">
        <f>ROUND(E51*H51,2)</f>
        <v>21582</v>
      </c>
      <c r="J51" s="247">
        <v>0</v>
      </c>
      <c r="K51" s="248">
        <f>ROUND(E51*J51,2)</f>
        <v>0</v>
      </c>
      <c r="L51" s="248">
        <v>21</v>
      </c>
      <c r="M51" s="248">
        <f>G51*(1+L51/100)</f>
        <v>26114.219999999998</v>
      </c>
      <c r="N51" s="246">
        <v>0.154</v>
      </c>
      <c r="O51" s="246">
        <f>ROUND(E51*N51,2)</f>
        <v>1.85</v>
      </c>
      <c r="P51" s="246">
        <v>0</v>
      </c>
      <c r="Q51" s="246">
        <f>ROUND(E51*P51,2)</f>
        <v>0</v>
      </c>
      <c r="R51" s="248"/>
      <c r="S51" s="248" t="s">
        <v>221</v>
      </c>
      <c r="T51" s="249" t="s">
        <v>222</v>
      </c>
      <c r="U51" s="232">
        <v>0</v>
      </c>
      <c r="V51" s="232">
        <f>ROUND(E51*U51,2)</f>
        <v>0</v>
      </c>
      <c r="W51" s="232"/>
      <c r="X51" s="232" t="s">
        <v>237</v>
      </c>
      <c r="Y51" s="232" t="s">
        <v>179</v>
      </c>
      <c r="Z51" s="212"/>
      <c r="AA51" s="212"/>
      <c r="AB51" s="212"/>
      <c r="AC51" s="212"/>
      <c r="AD51" s="212"/>
      <c r="AE51" s="212"/>
      <c r="AF51" s="212"/>
      <c r="AG51" s="212" t="s">
        <v>238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2" x14ac:dyDescent="0.25">
      <c r="A52" s="229"/>
      <c r="B52" s="230"/>
      <c r="C52" s="259" t="s">
        <v>218</v>
      </c>
      <c r="D52" s="233"/>
      <c r="E52" s="234"/>
      <c r="F52" s="232"/>
      <c r="G52" s="232"/>
      <c r="H52" s="232"/>
      <c r="I52" s="232"/>
      <c r="J52" s="232"/>
      <c r="K52" s="232"/>
      <c r="L52" s="232"/>
      <c r="M52" s="232"/>
      <c r="N52" s="231"/>
      <c r="O52" s="231"/>
      <c r="P52" s="231"/>
      <c r="Q52" s="231"/>
      <c r="R52" s="232"/>
      <c r="S52" s="232"/>
      <c r="T52" s="232"/>
      <c r="U52" s="232"/>
      <c r="V52" s="232"/>
      <c r="W52" s="232"/>
      <c r="X52" s="232"/>
      <c r="Y52" s="232"/>
      <c r="Z52" s="212"/>
      <c r="AA52" s="212"/>
      <c r="AB52" s="212"/>
      <c r="AC52" s="212"/>
      <c r="AD52" s="212"/>
      <c r="AE52" s="212"/>
      <c r="AF52" s="212"/>
      <c r="AG52" s="212" t="s">
        <v>182</v>
      </c>
      <c r="AH52" s="212">
        <v>0</v>
      </c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3" x14ac:dyDescent="0.25">
      <c r="A53" s="229"/>
      <c r="B53" s="230"/>
      <c r="C53" s="259" t="s">
        <v>239</v>
      </c>
      <c r="D53" s="233"/>
      <c r="E53" s="234">
        <v>11.99</v>
      </c>
      <c r="F53" s="232"/>
      <c r="G53" s="232"/>
      <c r="H53" s="232"/>
      <c r="I53" s="232"/>
      <c r="J53" s="232"/>
      <c r="K53" s="232"/>
      <c r="L53" s="232"/>
      <c r="M53" s="232"/>
      <c r="N53" s="231"/>
      <c r="O53" s="231"/>
      <c r="P53" s="231"/>
      <c r="Q53" s="231"/>
      <c r="R53" s="232"/>
      <c r="S53" s="232"/>
      <c r="T53" s="232"/>
      <c r="U53" s="232"/>
      <c r="V53" s="232"/>
      <c r="W53" s="232"/>
      <c r="X53" s="232"/>
      <c r="Y53" s="232"/>
      <c r="Z53" s="212"/>
      <c r="AA53" s="212"/>
      <c r="AB53" s="212"/>
      <c r="AC53" s="212"/>
      <c r="AD53" s="212"/>
      <c r="AE53" s="212"/>
      <c r="AF53" s="212"/>
      <c r="AG53" s="212" t="s">
        <v>182</v>
      </c>
      <c r="AH53" s="212">
        <v>0</v>
      </c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ht="13" x14ac:dyDescent="0.25">
      <c r="A54" s="236" t="s">
        <v>172</v>
      </c>
      <c r="B54" s="237" t="s">
        <v>124</v>
      </c>
      <c r="C54" s="257" t="s">
        <v>125</v>
      </c>
      <c r="D54" s="238"/>
      <c r="E54" s="239"/>
      <c r="F54" s="240"/>
      <c r="G54" s="240">
        <f>SUMIF(AG55:AG57,"&lt;&gt;NOR",G55:G57)</f>
        <v>66932.800000000003</v>
      </c>
      <c r="H54" s="240"/>
      <c r="I54" s="240">
        <f>SUM(I55:I57)</f>
        <v>0</v>
      </c>
      <c r="J54" s="240"/>
      <c r="K54" s="240">
        <f>SUM(K55:K57)</f>
        <v>66932.800000000003</v>
      </c>
      <c r="L54" s="240"/>
      <c r="M54" s="240">
        <f>SUM(M55:M57)</f>
        <v>80988.687999999995</v>
      </c>
      <c r="N54" s="239"/>
      <c r="O54" s="239">
        <f>SUM(O55:O57)</f>
        <v>0</v>
      </c>
      <c r="P54" s="239"/>
      <c r="Q54" s="239">
        <f>SUM(Q55:Q57)</f>
        <v>0</v>
      </c>
      <c r="R54" s="240"/>
      <c r="S54" s="240"/>
      <c r="T54" s="241"/>
      <c r="U54" s="235"/>
      <c r="V54" s="235">
        <f>SUM(V55:V57)</f>
        <v>21.12</v>
      </c>
      <c r="W54" s="235"/>
      <c r="X54" s="235"/>
      <c r="Y54" s="235"/>
      <c r="AG54" t="s">
        <v>173</v>
      </c>
    </row>
    <row r="55" spans="1:60" ht="20" outlineLevel="1" x14ac:dyDescent="0.25">
      <c r="A55" s="243">
        <v>15</v>
      </c>
      <c r="B55" s="244" t="s">
        <v>240</v>
      </c>
      <c r="C55" s="258" t="s">
        <v>241</v>
      </c>
      <c r="D55" s="245" t="s">
        <v>242</v>
      </c>
      <c r="E55" s="246">
        <v>176</v>
      </c>
      <c r="F55" s="247">
        <v>380.3</v>
      </c>
      <c r="G55" s="248">
        <f>ROUND(E55*F55,2)</f>
        <v>66932.800000000003</v>
      </c>
      <c r="H55" s="247">
        <v>0</v>
      </c>
      <c r="I55" s="248">
        <f>ROUND(E55*H55,2)</f>
        <v>0</v>
      </c>
      <c r="J55" s="247">
        <v>380.3</v>
      </c>
      <c r="K55" s="248">
        <f>ROUND(E55*J55,2)</f>
        <v>66932.800000000003</v>
      </c>
      <c r="L55" s="248">
        <v>21</v>
      </c>
      <c r="M55" s="248">
        <f>G55*(1+L55/100)</f>
        <v>80988.687999999995</v>
      </c>
      <c r="N55" s="246">
        <v>0</v>
      </c>
      <c r="O55" s="246">
        <f>ROUND(E55*N55,2)</f>
        <v>0</v>
      </c>
      <c r="P55" s="246">
        <v>0</v>
      </c>
      <c r="Q55" s="246">
        <f>ROUND(E55*P55,2)</f>
        <v>0</v>
      </c>
      <c r="R55" s="248"/>
      <c r="S55" s="248" t="s">
        <v>221</v>
      </c>
      <c r="T55" s="249" t="s">
        <v>222</v>
      </c>
      <c r="U55" s="232">
        <v>0.12</v>
      </c>
      <c r="V55" s="232">
        <f>ROUND(E55*U55,2)</f>
        <v>21.12</v>
      </c>
      <c r="W55" s="232"/>
      <c r="X55" s="232" t="s">
        <v>178</v>
      </c>
      <c r="Y55" s="232" t="s">
        <v>179</v>
      </c>
      <c r="Z55" s="212"/>
      <c r="AA55" s="212"/>
      <c r="AB55" s="212"/>
      <c r="AC55" s="212"/>
      <c r="AD55" s="212"/>
      <c r="AE55" s="212"/>
      <c r="AF55" s="212"/>
      <c r="AG55" s="212" t="s">
        <v>180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2" x14ac:dyDescent="0.25">
      <c r="A56" s="229"/>
      <c r="B56" s="230"/>
      <c r="C56" s="259" t="s">
        <v>218</v>
      </c>
      <c r="D56" s="233"/>
      <c r="E56" s="234"/>
      <c r="F56" s="232"/>
      <c r="G56" s="232"/>
      <c r="H56" s="232"/>
      <c r="I56" s="232"/>
      <c r="J56" s="232"/>
      <c r="K56" s="232"/>
      <c r="L56" s="232"/>
      <c r="M56" s="232"/>
      <c r="N56" s="231"/>
      <c r="O56" s="231"/>
      <c r="P56" s="231"/>
      <c r="Q56" s="231"/>
      <c r="R56" s="232"/>
      <c r="S56" s="232"/>
      <c r="T56" s="232"/>
      <c r="U56" s="232"/>
      <c r="V56" s="232"/>
      <c r="W56" s="232"/>
      <c r="X56" s="232"/>
      <c r="Y56" s="232"/>
      <c r="Z56" s="212"/>
      <c r="AA56" s="212"/>
      <c r="AB56" s="212"/>
      <c r="AC56" s="212"/>
      <c r="AD56" s="212"/>
      <c r="AE56" s="212"/>
      <c r="AF56" s="212"/>
      <c r="AG56" s="212" t="s">
        <v>182</v>
      </c>
      <c r="AH56" s="212">
        <v>0</v>
      </c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3" x14ac:dyDescent="0.25">
      <c r="A57" s="229"/>
      <c r="B57" s="230"/>
      <c r="C57" s="259" t="s">
        <v>243</v>
      </c>
      <c r="D57" s="233"/>
      <c r="E57" s="234">
        <v>176</v>
      </c>
      <c r="F57" s="232"/>
      <c r="G57" s="232"/>
      <c r="H57" s="232"/>
      <c r="I57" s="232"/>
      <c r="J57" s="232"/>
      <c r="K57" s="232"/>
      <c r="L57" s="232"/>
      <c r="M57" s="232"/>
      <c r="N57" s="231"/>
      <c r="O57" s="231"/>
      <c r="P57" s="231"/>
      <c r="Q57" s="231"/>
      <c r="R57" s="232"/>
      <c r="S57" s="232"/>
      <c r="T57" s="232"/>
      <c r="U57" s="232"/>
      <c r="V57" s="232"/>
      <c r="W57" s="232"/>
      <c r="X57" s="232"/>
      <c r="Y57" s="232"/>
      <c r="Z57" s="212"/>
      <c r="AA57" s="212"/>
      <c r="AB57" s="212"/>
      <c r="AC57" s="212"/>
      <c r="AD57" s="212"/>
      <c r="AE57" s="212"/>
      <c r="AF57" s="212"/>
      <c r="AG57" s="212" t="s">
        <v>182</v>
      </c>
      <c r="AH57" s="212">
        <v>0</v>
      </c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ht="13" x14ac:dyDescent="0.25">
      <c r="A58" s="236" t="s">
        <v>172</v>
      </c>
      <c r="B58" s="237" t="s">
        <v>130</v>
      </c>
      <c r="C58" s="257" t="s">
        <v>131</v>
      </c>
      <c r="D58" s="238"/>
      <c r="E58" s="239"/>
      <c r="F58" s="240"/>
      <c r="G58" s="240">
        <f>SUMIF(AG59:AG59,"&lt;&gt;NOR",G59:G59)</f>
        <v>69506.100000000006</v>
      </c>
      <c r="H58" s="240"/>
      <c r="I58" s="240">
        <f>SUM(I59:I59)</f>
        <v>0</v>
      </c>
      <c r="J58" s="240"/>
      <c r="K58" s="240">
        <f>SUM(K59:K59)</f>
        <v>69506.100000000006</v>
      </c>
      <c r="L58" s="240"/>
      <c r="M58" s="240">
        <f>SUM(M59:M59)</f>
        <v>84102.381000000008</v>
      </c>
      <c r="N58" s="239"/>
      <c r="O58" s="239">
        <f>SUM(O59:O59)</f>
        <v>0</v>
      </c>
      <c r="P58" s="239"/>
      <c r="Q58" s="239">
        <f>SUM(Q59:Q59)</f>
        <v>0</v>
      </c>
      <c r="R58" s="240"/>
      <c r="S58" s="240"/>
      <c r="T58" s="241"/>
      <c r="U58" s="235"/>
      <c r="V58" s="235">
        <f>SUM(V59:V59)</f>
        <v>78.12</v>
      </c>
      <c r="W58" s="235"/>
      <c r="X58" s="235"/>
      <c r="Y58" s="235"/>
      <c r="AG58" t="s">
        <v>173</v>
      </c>
    </row>
    <row r="59" spans="1:60" outlineLevel="1" x14ac:dyDescent="0.25">
      <c r="A59" s="243">
        <v>16</v>
      </c>
      <c r="B59" s="244" t="s">
        <v>244</v>
      </c>
      <c r="C59" s="258" t="s">
        <v>245</v>
      </c>
      <c r="D59" s="245" t="s">
        <v>246</v>
      </c>
      <c r="E59" s="246">
        <v>200.30575999999999</v>
      </c>
      <c r="F59" s="247">
        <v>347</v>
      </c>
      <c r="G59" s="248">
        <f>ROUND(E59*F59,2)</f>
        <v>69506.100000000006</v>
      </c>
      <c r="H59" s="247">
        <v>0</v>
      </c>
      <c r="I59" s="248">
        <f>ROUND(E59*H59,2)</f>
        <v>0</v>
      </c>
      <c r="J59" s="247">
        <v>347</v>
      </c>
      <c r="K59" s="248">
        <f>ROUND(E59*J59,2)</f>
        <v>69506.100000000006</v>
      </c>
      <c r="L59" s="248">
        <v>21</v>
      </c>
      <c r="M59" s="248">
        <f>G59*(1+L59/100)</f>
        <v>84102.381000000008</v>
      </c>
      <c r="N59" s="246">
        <v>0</v>
      </c>
      <c r="O59" s="246">
        <f>ROUND(E59*N59,2)</f>
        <v>0</v>
      </c>
      <c r="P59" s="246">
        <v>0</v>
      </c>
      <c r="Q59" s="246">
        <f>ROUND(E59*P59,2)</f>
        <v>0</v>
      </c>
      <c r="R59" s="248"/>
      <c r="S59" s="248" t="s">
        <v>177</v>
      </c>
      <c r="T59" s="249" t="s">
        <v>177</v>
      </c>
      <c r="U59" s="232">
        <v>0.39</v>
      </c>
      <c r="V59" s="232">
        <f>ROUND(E59*U59,2)</f>
        <v>78.12</v>
      </c>
      <c r="W59" s="232"/>
      <c r="X59" s="232" t="s">
        <v>247</v>
      </c>
      <c r="Y59" s="232" t="s">
        <v>179</v>
      </c>
      <c r="Z59" s="212"/>
      <c r="AA59" s="212"/>
      <c r="AB59" s="212"/>
      <c r="AC59" s="212"/>
      <c r="AD59" s="212"/>
      <c r="AE59" s="212"/>
      <c r="AF59" s="212"/>
      <c r="AG59" s="212" t="s">
        <v>248</v>
      </c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x14ac:dyDescent="0.25">
      <c r="A60" s="3"/>
      <c r="B60" s="4"/>
      <c r="C60" s="261"/>
      <c r="D60" s="6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AE60">
        <v>12</v>
      </c>
      <c r="AF60">
        <v>21</v>
      </c>
      <c r="AG60" t="s">
        <v>158</v>
      </c>
    </row>
    <row r="61" spans="1:60" ht="13" x14ac:dyDescent="0.25">
      <c r="A61" s="215"/>
      <c r="B61" s="216" t="s">
        <v>31</v>
      </c>
      <c r="C61" s="262"/>
      <c r="D61" s="217"/>
      <c r="E61" s="218"/>
      <c r="F61" s="218"/>
      <c r="G61" s="242">
        <f>G8+G22+G54+G58</f>
        <v>516283.66000000003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AE61">
        <f>SUMIF(L7:L59,AE60,G7:G59)</f>
        <v>0</v>
      </c>
      <c r="AF61">
        <f>SUMIF(L7:L59,AF60,G7:G59)</f>
        <v>516283.66000000003</v>
      </c>
      <c r="AG61" t="s">
        <v>201</v>
      </c>
    </row>
    <row r="62" spans="1:60" x14ac:dyDescent="0.25">
      <c r="A62" s="3"/>
      <c r="B62" s="4"/>
      <c r="C62" s="261"/>
      <c r="D62" s="6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60" x14ac:dyDescent="0.25">
      <c r="A63" s="3"/>
      <c r="B63" s="4"/>
      <c r="C63" s="261"/>
      <c r="D63" s="6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60" x14ac:dyDescent="0.25">
      <c r="A64" s="219" t="s">
        <v>202</v>
      </c>
      <c r="B64" s="219"/>
      <c r="C64" s="263"/>
      <c r="D64" s="6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33" x14ac:dyDescent="0.25">
      <c r="A65" s="220"/>
      <c r="B65" s="221"/>
      <c r="C65" s="264"/>
      <c r="D65" s="221"/>
      <c r="E65" s="221"/>
      <c r="F65" s="221"/>
      <c r="G65" s="222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AG65" t="s">
        <v>203</v>
      </c>
    </row>
    <row r="66" spans="1:33" x14ac:dyDescent="0.25">
      <c r="A66" s="223"/>
      <c r="B66" s="224"/>
      <c r="C66" s="265"/>
      <c r="D66" s="224"/>
      <c r="E66" s="224"/>
      <c r="F66" s="224"/>
      <c r="G66" s="225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33" x14ac:dyDescent="0.25">
      <c r="A67" s="223"/>
      <c r="B67" s="224"/>
      <c r="C67" s="265"/>
      <c r="D67" s="224"/>
      <c r="E67" s="224"/>
      <c r="F67" s="224"/>
      <c r="G67" s="225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33" x14ac:dyDescent="0.25">
      <c r="A68" s="223"/>
      <c r="B68" s="224"/>
      <c r="C68" s="265"/>
      <c r="D68" s="224"/>
      <c r="E68" s="224"/>
      <c r="F68" s="224"/>
      <c r="G68" s="225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33" x14ac:dyDescent="0.25">
      <c r="A69" s="226"/>
      <c r="B69" s="227"/>
      <c r="C69" s="266"/>
      <c r="D69" s="227"/>
      <c r="E69" s="227"/>
      <c r="F69" s="227"/>
      <c r="G69" s="228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33" x14ac:dyDescent="0.25">
      <c r="A70" s="3"/>
      <c r="B70" s="4"/>
      <c r="C70" s="261"/>
      <c r="D70" s="6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33" x14ac:dyDescent="0.25">
      <c r="C71" s="267"/>
      <c r="D71" s="10"/>
      <c r="AG71" t="s">
        <v>204</v>
      </c>
    </row>
    <row r="72" spans="1:33" x14ac:dyDescent="0.25">
      <c r="D72" s="10"/>
    </row>
    <row r="73" spans="1:33" x14ac:dyDescent="0.25">
      <c r="D73" s="10"/>
    </row>
    <row r="74" spans="1:33" x14ac:dyDescent="0.25">
      <c r="D74" s="10"/>
    </row>
    <row r="75" spans="1:33" x14ac:dyDescent="0.25">
      <c r="D75" s="10"/>
    </row>
    <row r="76" spans="1:33" x14ac:dyDescent="0.25">
      <c r="D76" s="10"/>
    </row>
    <row r="77" spans="1:33" x14ac:dyDescent="0.25">
      <c r="D77" s="10"/>
    </row>
    <row r="78" spans="1:33" x14ac:dyDescent="0.25">
      <c r="D78" s="10"/>
    </row>
    <row r="79" spans="1:33" x14ac:dyDescent="0.25">
      <c r="D79" s="10"/>
    </row>
    <row r="80" spans="1:33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6">
    <mergeCell ref="A1:G1"/>
    <mergeCell ref="C2:G2"/>
    <mergeCell ref="C3:G3"/>
    <mergeCell ref="C4:G4"/>
    <mergeCell ref="A64:C64"/>
    <mergeCell ref="A65:G69"/>
  </mergeCells>
  <pageMargins left="0.59055118110236204" right="0.196850393700787" top="0.75" bottom="0.75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9748E-3572-4182-8ABA-FE61F46CAB98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5" outlineLevelRow="3" x14ac:dyDescent="0.25"/>
  <cols>
    <col min="1" max="1" width="3.36328125" customWidth="1"/>
    <col min="2" max="2" width="12.453125" style="176" customWidth="1"/>
    <col min="3" max="3" width="38.1796875" style="176" customWidth="1"/>
    <col min="4" max="4" width="4.81640625" customWidth="1"/>
    <col min="5" max="5" width="10.453125" customWidth="1"/>
    <col min="6" max="6" width="9.81640625" customWidth="1"/>
    <col min="7" max="7" width="12.6328125" customWidth="1"/>
    <col min="8" max="18" width="0" hidden="1" customWidth="1"/>
    <col min="20" max="20" width="9.08984375" customWidth="1"/>
    <col min="21" max="25" width="0" hidden="1" customWidth="1"/>
    <col min="29" max="29" width="0" hidden="1" customWidth="1"/>
    <col min="31" max="41" width="0" hidden="1" customWidth="1"/>
    <col min="53" max="53" width="73.6328125" customWidth="1"/>
  </cols>
  <sheetData>
    <row r="1" spans="1:60" ht="15.75" customHeight="1" x14ac:dyDescent="0.35">
      <c r="A1" s="197" t="s">
        <v>7</v>
      </c>
      <c r="B1" s="197"/>
      <c r="C1" s="197"/>
      <c r="D1" s="197"/>
      <c r="E1" s="197"/>
      <c r="F1" s="197"/>
      <c r="G1" s="197"/>
      <c r="AG1" t="s">
        <v>146</v>
      </c>
    </row>
    <row r="2" spans="1:60" ht="2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147</v>
      </c>
    </row>
    <row r="3" spans="1:60" ht="25" customHeight="1" x14ac:dyDescent="0.25">
      <c r="A3" s="198" t="s">
        <v>9</v>
      </c>
      <c r="B3" s="49" t="s">
        <v>50</v>
      </c>
      <c r="C3" s="201" t="s">
        <v>51</v>
      </c>
      <c r="D3" s="199"/>
      <c r="E3" s="199"/>
      <c r="F3" s="199"/>
      <c r="G3" s="200"/>
      <c r="AC3" s="176" t="s">
        <v>147</v>
      </c>
      <c r="AG3" t="s">
        <v>148</v>
      </c>
    </row>
    <row r="4" spans="1:60" ht="25" customHeight="1" x14ac:dyDescent="0.25">
      <c r="A4" s="202" t="s">
        <v>10</v>
      </c>
      <c r="B4" s="203" t="s">
        <v>53</v>
      </c>
      <c r="C4" s="204" t="s">
        <v>54</v>
      </c>
      <c r="D4" s="205"/>
      <c r="E4" s="205"/>
      <c r="F4" s="205"/>
      <c r="G4" s="206"/>
      <c r="AG4" t="s">
        <v>149</v>
      </c>
    </row>
    <row r="5" spans="1:60" x14ac:dyDescent="0.25">
      <c r="D5" s="10"/>
    </row>
    <row r="6" spans="1:60" ht="37.5" x14ac:dyDescent="0.25">
      <c r="A6" s="208" t="s">
        <v>150</v>
      </c>
      <c r="B6" s="210" t="s">
        <v>151</v>
      </c>
      <c r="C6" s="210" t="s">
        <v>152</v>
      </c>
      <c r="D6" s="209" t="s">
        <v>153</v>
      </c>
      <c r="E6" s="208" t="s">
        <v>154</v>
      </c>
      <c r="F6" s="207" t="s">
        <v>155</v>
      </c>
      <c r="G6" s="208" t="s">
        <v>31</v>
      </c>
      <c r="H6" s="211" t="s">
        <v>32</v>
      </c>
      <c r="I6" s="211" t="s">
        <v>156</v>
      </c>
      <c r="J6" s="211" t="s">
        <v>33</v>
      </c>
      <c r="K6" s="211" t="s">
        <v>157</v>
      </c>
      <c r="L6" s="211" t="s">
        <v>158</v>
      </c>
      <c r="M6" s="211" t="s">
        <v>159</v>
      </c>
      <c r="N6" s="211" t="s">
        <v>160</v>
      </c>
      <c r="O6" s="211" t="s">
        <v>161</v>
      </c>
      <c r="P6" s="211" t="s">
        <v>162</v>
      </c>
      <c r="Q6" s="211" t="s">
        <v>163</v>
      </c>
      <c r="R6" s="211" t="s">
        <v>164</v>
      </c>
      <c r="S6" s="211" t="s">
        <v>165</v>
      </c>
      <c r="T6" s="211" t="s">
        <v>166</v>
      </c>
      <c r="U6" s="211" t="s">
        <v>167</v>
      </c>
      <c r="V6" s="211" t="s">
        <v>168</v>
      </c>
      <c r="W6" s="211" t="s">
        <v>169</v>
      </c>
      <c r="X6" s="211" t="s">
        <v>170</v>
      </c>
      <c r="Y6" s="211" t="s">
        <v>171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ht="13" x14ac:dyDescent="0.25">
      <c r="A8" s="236" t="s">
        <v>172</v>
      </c>
      <c r="B8" s="237" t="s">
        <v>117</v>
      </c>
      <c r="C8" s="257" t="s">
        <v>118</v>
      </c>
      <c r="D8" s="238"/>
      <c r="E8" s="239"/>
      <c r="F8" s="240"/>
      <c r="G8" s="240">
        <f>SUMIF(AG9:AG14,"&lt;&gt;NOR",G9:G14)</f>
        <v>46893.600000000006</v>
      </c>
      <c r="H8" s="240"/>
      <c r="I8" s="240">
        <f>SUM(I9:I14)</f>
        <v>5597.42</v>
      </c>
      <c r="J8" s="240"/>
      <c r="K8" s="240">
        <f>SUM(K9:K14)</f>
        <v>41296.18</v>
      </c>
      <c r="L8" s="240"/>
      <c r="M8" s="240">
        <f>SUM(M9:M14)</f>
        <v>56741.256000000001</v>
      </c>
      <c r="N8" s="239"/>
      <c r="O8" s="239">
        <f>SUM(O9:O14)</f>
        <v>0.41</v>
      </c>
      <c r="P8" s="239"/>
      <c r="Q8" s="239">
        <f>SUM(Q9:Q14)</f>
        <v>0</v>
      </c>
      <c r="R8" s="240"/>
      <c r="S8" s="240"/>
      <c r="T8" s="241"/>
      <c r="U8" s="235"/>
      <c r="V8" s="235">
        <f>SUM(V9:V14)</f>
        <v>53.18</v>
      </c>
      <c r="W8" s="235"/>
      <c r="X8" s="235"/>
      <c r="Y8" s="235"/>
      <c r="AG8" t="s">
        <v>173</v>
      </c>
    </row>
    <row r="9" spans="1:60" outlineLevel="1" x14ac:dyDescent="0.25">
      <c r="A9" s="243">
        <v>1</v>
      </c>
      <c r="B9" s="244" t="s">
        <v>249</v>
      </c>
      <c r="C9" s="258" t="s">
        <v>250</v>
      </c>
      <c r="D9" s="245" t="s">
        <v>213</v>
      </c>
      <c r="E9" s="246">
        <v>43.2</v>
      </c>
      <c r="F9" s="247">
        <v>824</v>
      </c>
      <c r="G9" s="248">
        <f>ROUND(E9*F9,2)</f>
        <v>35596.800000000003</v>
      </c>
      <c r="H9" s="247">
        <v>129.57</v>
      </c>
      <c r="I9" s="248">
        <f>ROUND(E9*H9,2)</f>
        <v>5597.42</v>
      </c>
      <c r="J9" s="247">
        <v>694.43</v>
      </c>
      <c r="K9" s="248">
        <f>ROUND(E9*J9,2)</f>
        <v>29999.38</v>
      </c>
      <c r="L9" s="248">
        <v>21</v>
      </c>
      <c r="M9" s="248">
        <f>G9*(1+L9/100)</f>
        <v>43072.128000000004</v>
      </c>
      <c r="N9" s="246">
        <v>9.4000000000000004E-3</v>
      </c>
      <c r="O9" s="246">
        <f>ROUND(E9*N9,2)</f>
        <v>0.41</v>
      </c>
      <c r="P9" s="246">
        <v>0</v>
      </c>
      <c r="Q9" s="246">
        <f>ROUND(E9*P9,2)</f>
        <v>0</v>
      </c>
      <c r="R9" s="248"/>
      <c r="S9" s="248" t="s">
        <v>177</v>
      </c>
      <c r="T9" s="249" t="s">
        <v>177</v>
      </c>
      <c r="U9" s="232">
        <v>0.86</v>
      </c>
      <c r="V9" s="232">
        <f>ROUND(E9*U9,2)</f>
        <v>37.15</v>
      </c>
      <c r="W9" s="232"/>
      <c r="X9" s="232" t="s">
        <v>178</v>
      </c>
      <c r="Y9" s="232" t="s">
        <v>179</v>
      </c>
      <c r="Z9" s="212"/>
      <c r="AA9" s="212"/>
      <c r="AB9" s="212"/>
      <c r="AC9" s="212"/>
      <c r="AD9" s="212"/>
      <c r="AE9" s="212"/>
      <c r="AF9" s="212"/>
      <c r="AG9" s="212" t="s">
        <v>180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70" t="s">
        <v>251</v>
      </c>
      <c r="D10" s="268"/>
      <c r="E10" s="268"/>
      <c r="F10" s="268"/>
      <c r="G10" s="268"/>
      <c r="H10" s="232"/>
      <c r="I10" s="232"/>
      <c r="J10" s="232"/>
      <c r="K10" s="232"/>
      <c r="L10" s="232"/>
      <c r="M10" s="232"/>
      <c r="N10" s="231"/>
      <c r="O10" s="231"/>
      <c r="P10" s="231"/>
      <c r="Q10" s="231"/>
      <c r="R10" s="232"/>
      <c r="S10" s="232"/>
      <c r="T10" s="232"/>
      <c r="U10" s="232"/>
      <c r="V10" s="232"/>
      <c r="W10" s="232"/>
      <c r="X10" s="232"/>
      <c r="Y10" s="232"/>
      <c r="Z10" s="212"/>
      <c r="AA10" s="212"/>
      <c r="AB10" s="212"/>
      <c r="AC10" s="212"/>
      <c r="AD10" s="212"/>
      <c r="AE10" s="212"/>
      <c r="AF10" s="212"/>
      <c r="AG10" s="212" t="s">
        <v>252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2" x14ac:dyDescent="0.25">
      <c r="A11" s="229"/>
      <c r="B11" s="230"/>
      <c r="C11" s="259" t="s">
        <v>207</v>
      </c>
      <c r="D11" s="233"/>
      <c r="E11" s="234"/>
      <c r="F11" s="232"/>
      <c r="G11" s="232"/>
      <c r="H11" s="232"/>
      <c r="I11" s="232"/>
      <c r="J11" s="232"/>
      <c r="K11" s="232"/>
      <c r="L11" s="232"/>
      <c r="M11" s="232"/>
      <c r="N11" s="231"/>
      <c r="O11" s="231"/>
      <c r="P11" s="231"/>
      <c r="Q11" s="231"/>
      <c r="R11" s="232"/>
      <c r="S11" s="232"/>
      <c r="T11" s="232"/>
      <c r="U11" s="232"/>
      <c r="V11" s="232"/>
      <c r="W11" s="232"/>
      <c r="X11" s="232"/>
      <c r="Y11" s="232"/>
      <c r="Z11" s="212"/>
      <c r="AA11" s="212"/>
      <c r="AB11" s="212"/>
      <c r="AC11" s="212"/>
      <c r="AD11" s="212"/>
      <c r="AE11" s="212"/>
      <c r="AF11" s="212"/>
      <c r="AG11" s="212" t="s">
        <v>182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ht="20" outlineLevel="3" x14ac:dyDescent="0.25">
      <c r="A12" s="229"/>
      <c r="B12" s="230"/>
      <c r="C12" s="259" t="s">
        <v>253</v>
      </c>
      <c r="D12" s="233"/>
      <c r="E12" s="234">
        <v>43.2</v>
      </c>
      <c r="F12" s="232"/>
      <c r="G12" s="232"/>
      <c r="H12" s="232"/>
      <c r="I12" s="232"/>
      <c r="J12" s="232"/>
      <c r="K12" s="232"/>
      <c r="L12" s="232"/>
      <c r="M12" s="232"/>
      <c r="N12" s="231"/>
      <c r="O12" s="231"/>
      <c r="P12" s="231"/>
      <c r="Q12" s="231"/>
      <c r="R12" s="232"/>
      <c r="S12" s="232"/>
      <c r="T12" s="232"/>
      <c r="U12" s="232"/>
      <c r="V12" s="232"/>
      <c r="W12" s="232"/>
      <c r="X12" s="232"/>
      <c r="Y12" s="232"/>
      <c r="Z12" s="212"/>
      <c r="AA12" s="212"/>
      <c r="AB12" s="212"/>
      <c r="AC12" s="212"/>
      <c r="AD12" s="212"/>
      <c r="AE12" s="212"/>
      <c r="AF12" s="212"/>
      <c r="AG12" s="212" t="s">
        <v>182</v>
      </c>
      <c r="AH12" s="212">
        <v>0</v>
      </c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1" x14ac:dyDescent="0.25">
      <c r="A13" s="243">
        <v>2</v>
      </c>
      <c r="B13" s="244" t="s">
        <v>254</v>
      </c>
      <c r="C13" s="258" t="s">
        <v>255</v>
      </c>
      <c r="D13" s="245" t="s">
        <v>213</v>
      </c>
      <c r="E13" s="246">
        <v>43.2</v>
      </c>
      <c r="F13" s="247">
        <v>261.5</v>
      </c>
      <c r="G13" s="248">
        <f>ROUND(E13*F13,2)</f>
        <v>11296.8</v>
      </c>
      <c r="H13" s="247">
        <v>0</v>
      </c>
      <c r="I13" s="248">
        <f>ROUND(E13*H13,2)</f>
        <v>0</v>
      </c>
      <c r="J13" s="247">
        <v>261.5</v>
      </c>
      <c r="K13" s="248">
        <f>ROUND(E13*J13,2)</f>
        <v>11296.8</v>
      </c>
      <c r="L13" s="248">
        <v>21</v>
      </c>
      <c r="M13" s="248">
        <f>G13*(1+L13/100)</f>
        <v>13669.127999999999</v>
      </c>
      <c r="N13" s="246">
        <v>0</v>
      </c>
      <c r="O13" s="246">
        <f>ROUND(E13*N13,2)</f>
        <v>0</v>
      </c>
      <c r="P13" s="246">
        <v>0</v>
      </c>
      <c r="Q13" s="246">
        <f>ROUND(E13*P13,2)</f>
        <v>0</v>
      </c>
      <c r="R13" s="248"/>
      <c r="S13" s="248" t="s">
        <v>177</v>
      </c>
      <c r="T13" s="249" t="s">
        <v>177</v>
      </c>
      <c r="U13" s="232">
        <v>0.371</v>
      </c>
      <c r="V13" s="232">
        <f>ROUND(E13*U13,2)</f>
        <v>16.03</v>
      </c>
      <c r="W13" s="232"/>
      <c r="X13" s="232" t="s">
        <v>178</v>
      </c>
      <c r="Y13" s="232" t="s">
        <v>179</v>
      </c>
      <c r="Z13" s="212"/>
      <c r="AA13" s="212"/>
      <c r="AB13" s="212"/>
      <c r="AC13" s="212"/>
      <c r="AD13" s="212"/>
      <c r="AE13" s="212"/>
      <c r="AF13" s="212"/>
      <c r="AG13" s="212" t="s">
        <v>180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2" x14ac:dyDescent="0.25">
      <c r="A14" s="229"/>
      <c r="B14" s="230"/>
      <c r="C14" s="270" t="s">
        <v>251</v>
      </c>
      <c r="D14" s="268"/>
      <c r="E14" s="268"/>
      <c r="F14" s="268"/>
      <c r="G14" s="268"/>
      <c r="H14" s="232"/>
      <c r="I14" s="232"/>
      <c r="J14" s="232"/>
      <c r="K14" s="232"/>
      <c r="L14" s="232"/>
      <c r="M14" s="232"/>
      <c r="N14" s="231"/>
      <c r="O14" s="231"/>
      <c r="P14" s="231"/>
      <c r="Q14" s="231"/>
      <c r="R14" s="232"/>
      <c r="S14" s="232"/>
      <c r="T14" s="232"/>
      <c r="U14" s="232"/>
      <c r="V14" s="232"/>
      <c r="W14" s="232"/>
      <c r="X14" s="232"/>
      <c r="Y14" s="232"/>
      <c r="Z14" s="212"/>
      <c r="AA14" s="212"/>
      <c r="AB14" s="212"/>
      <c r="AC14" s="212"/>
      <c r="AD14" s="212"/>
      <c r="AE14" s="212"/>
      <c r="AF14" s="212"/>
      <c r="AG14" s="212" t="s">
        <v>252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ht="13" x14ac:dyDescent="0.25">
      <c r="A15" s="236" t="s">
        <v>172</v>
      </c>
      <c r="B15" s="237" t="s">
        <v>128</v>
      </c>
      <c r="C15" s="257" t="s">
        <v>129</v>
      </c>
      <c r="D15" s="238"/>
      <c r="E15" s="239"/>
      <c r="F15" s="240"/>
      <c r="G15" s="240">
        <f>SUMIF(AG16:AG21,"&lt;&gt;NOR",G16:G21)</f>
        <v>87625</v>
      </c>
      <c r="H15" s="240"/>
      <c r="I15" s="240">
        <f>SUM(I16:I21)</f>
        <v>0</v>
      </c>
      <c r="J15" s="240"/>
      <c r="K15" s="240">
        <f>SUM(K16:K21)</f>
        <v>87625</v>
      </c>
      <c r="L15" s="240"/>
      <c r="M15" s="240">
        <f>SUM(M16:M21)</f>
        <v>106026.25</v>
      </c>
      <c r="N15" s="239"/>
      <c r="O15" s="239">
        <f>SUM(O16:O21)</f>
        <v>0</v>
      </c>
      <c r="P15" s="239"/>
      <c r="Q15" s="239">
        <f>SUM(Q16:Q21)</f>
        <v>6.88</v>
      </c>
      <c r="R15" s="240"/>
      <c r="S15" s="240"/>
      <c r="T15" s="241"/>
      <c r="U15" s="235"/>
      <c r="V15" s="235">
        <f>SUM(V16:V21)</f>
        <v>16.52</v>
      </c>
      <c r="W15" s="235"/>
      <c r="X15" s="235"/>
      <c r="Y15" s="235"/>
      <c r="AG15" t="s">
        <v>173</v>
      </c>
    </row>
    <row r="16" spans="1:60" ht="20" outlineLevel="1" x14ac:dyDescent="0.25">
      <c r="A16" s="250">
        <v>3</v>
      </c>
      <c r="B16" s="251" t="s">
        <v>256</v>
      </c>
      <c r="C16" s="260" t="s">
        <v>257</v>
      </c>
      <c r="D16" s="252" t="s">
        <v>258</v>
      </c>
      <c r="E16" s="253">
        <v>1</v>
      </c>
      <c r="F16" s="254">
        <v>30000</v>
      </c>
      <c r="G16" s="255">
        <f>ROUND(E16*F16,2)</f>
        <v>30000</v>
      </c>
      <c r="H16" s="254">
        <v>0</v>
      </c>
      <c r="I16" s="255">
        <f>ROUND(E16*H16,2)</f>
        <v>0</v>
      </c>
      <c r="J16" s="254">
        <v>30000</v>
      </c>
      <c r="K16" s="255">
        <f>ROUND(E16*J16,2)</f>
        <v>30000</v>
      </c>
      <c r="L16" s="255">
        <v>21</v>
      </c>
      <c r="M16" s="255">
        <f>G16*(1+L16/100)</f>
        <v>36300</v>
      </c>
      <c r="N16" s="253">
        <v>0</v>
      </c>
      <c r="O16" s="253">
        <f>ROUND(E16*N16,2)</f>
        <v>0</v>
      </c>
      <c r="P16" s="253">
        <v>0</v>
      </c>
      <c r="Q16" s="253">
        <f>ROUND(E16*P16,2)</f>
        <v>0</v>
      </c>
      <c r="R16" s="255"/>
      <c r="S16" s="255" t="s">
        <v>221</v>
      </c>
      <c r="T16" s="256" t="s">
        <v>222</v>
      </c>
      <c r="U16" s="232">
        <v>0</v>
      </c>
      <c r="V16" s="232">
        <f>ROUND(E16*U16,2)</f>
        <v>0</v>
      </c>
      <c r="W16" s="232"/>
      <c r="X16" s="232" t="s">
        <v>178</v>
      </c>
      <c r="Y16" s="232" t="s">
        <v>179</v>
      </c>
      <c r="Z16" s="212"/>
      <c r="AA16" s="212"/>
      <c r="AB16" s="212"/>
      <c r="AC16" s="212"/>
      <c r="AD16" s="212"/>
      <c r="AE16" s="212"/>
      <c r="AF16" s="212"/>
      <c r="AG16" s="212" t="s">
        <v>180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1" x14ac:dyDescent="0.25">
      <c r="A17" s="243">
        <v>4</v>
      </c>
      <c r="B17" s="244" t="s">
        <v>259</v>
      </c>
      <c r="C17" s="258" t="s">
        <v>260</v>
      </c>
      <c r="D17" s="245" t="s">
        <v>176</v>
      </c>
      <c r="E17" s="246">
        <v>2.5</v>
      </c>
      <c r="F17" s="247">
        <v>9050</v>
      </c>
      <c r="G17" s="248">
        <f>ROUND(E17*F17,2)</f>
        <v>22625</v>
      </c>
      <c r="H17" s="247">
        <v>0</v>
      </c>
      <c r="I17" s="248">
        <f>ROUND(E17*H17,2)</f>
        <v>0</v>
      </c>
      <c r="J17" s="247">
        <v>9050</v>
      </c>
      <c r="K17" s="248">
        <f>ROUND(E17*J17,2)</f>
        <v>22625</v>
      </c>
      <c r="L17" s="248">
        <v>21</v>
      </c>
      <c r="M17" s="248">
        <f>G17*(1+L17/100)</f>
        <v>27376.25</v>
      </c>
      <c r="N17" s="246">
        <v>0</v>
      </c>
      <c r="O17" s="246">
        <f>ROUND(E17*N17,2)</f>
        <v>0</v>
      </c>
      <c r="P17" s="246">
        <v>2.75</v>
      </c>
      <c r="Q17" s="246">
        <f>ROUND(E17*P17,2)</f>
        <v>6.88</v>
      </c>
      <c r="R17" s="248"/>
      <c r="S17" s="248" t="s">
        <v>177</v>
      </c>
      <c r="T17" s="249" t="s">
        <v>177</v>
      </c>
      <c r="U17" s="232">
        <v>6.6079999999999997</v>
      </c>
      <c r="V17" s="232">
        <f>ROUND(E17*U17,2)</f>
        <v>16.52</v>
      </c>
      <c r="W17" s="232"/>
      <c r="X17" s="232" t="s">
        <v>178</v>
      </c>
      <c r="Y17" s="232" t="s">
        <v>179</v>
      </c>
      <c r="Z17" s="212"/>
      <c r="AA17" s="212"/>
      <c r="AB17" s="212"/>
      <c r="AC17" s="212"/>
      <c r="AD17" s="212"/>
      <c r="AE17" s="212"/>
      <c r="AF17" s="212"/>
      <c r="AG17" s="212" t="s">
        <v>180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ht="20.5" outlineLevel="2" x14ac:dyDescent="0.25">
      <c r="A18" s="229"/>
      <c r="B18" s="230"/>
      <c r="C18" s="270" t="s">
        <v>261</v>
      </c>
      <c r="D18" s="268"/>
      <c r="E18" s="268"/>
      <c r="F18" s="268"/>
      <c r="G18" s="268"/>
      <c r="H18" s="232"/>
      <c r="I18" s="232"/>
      <c r="J18" s="232"/>
      <c r="K18" s="232"/>
      <c r="L18" s="232"/>
      <c r="M18" s="232"/>
      <c r="N18" s="231"/>
      <c r="O18" s="231"/>
      <c r="P18" s="231"/>
      <c r="Q18" s="231"/>
      <c r="R18" s="232"/>
      <c r="S18" s="232"/>
      <c r="T18" s="232"/>
      <c r="U18" s="232"/>
      <c r="V18" s="232"/>
      <c r="W18" s="232"/>
      <c r="X18" s="232"/>
      <c r="Y18" s="232"/>
      <c r="Z18" s="212"/>
      <c r="AA18" s="212"/>
      <c r="AB18" s="212"/>
      <c r="AC18" s="212"/>
      <c r="AD18" s="212"/>
      <c r="AE18" s="212"/>
      <c r="AF18" s="212"/>
      <c r="AG18" s="212" t="s">
        <v>252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69" t="str">
        <f>C18</f>
        <v>Včetně bourání geotextilií, výplně otvorů tvárnic, drenáží, trubek a dilatačních prvků apod. zabudovaných v bouraných konstrukcích.</v>
      </c>
      <c r="BB18" s="212"/>
      <c r="BC18" s="212"/>
      <c r="BD18" s="212"/>
      <c r="BE18" s="212"/>
      <c r="BF18" s="212"/>
      <c r="BG18" s="212"/>
      <c r="BH18" s="212"/>
    </row>
    <row r="19" spans="1:60" outlineLevel="2" x14ac:dyDescent="0.25">
      <c r="A19" s="229"/>
      <c r="B19" s="230"/>
      <c r="C19" s="259" t="s">
        <v>218</v>
      </c>
      <c r="D19" s="233"/>
      <c r="E19" s="234"/>
      <c r="F19" s="232"/>
      <c r="G19" s="232"/>
      <c r="H19" s="232"/>
      <c r="I19" s="232"/>
      <c r="J19" s="232"/>
      <c r="K19" s="232"/>
      <c r="L19" s="232"/>
      <c r="M19" s="232"/>
      <c r="N19" s="231"/>
      <c r="O19" s="231"/>
      <c r="P19" s="231"/>
      <c r="Q19" s="231"/>
      <c r="R19" s="232"/>
      <c r="S19" s="232"/>
      <c r="T19" s="232"/>
      <c r="U19" s="232"/>
      <c r="V19" s="232"/>
      <c r="W19" s="232"/>
      <c r="X19" s="232"/>
      <c r="Y19" s="232"/>
      <c r="Z19" s="212"/>
      <c r="AA19" s="212"/>
      <c r="AB19" s="212"/>
      <c r="AC19" s="212"/>
      <c r="AD19" s="212"/>
      <c r="AE19" s="212"/>
      <c r="AF19" s="212"/>
      <c r="AG19" s="212" t="s">
        <v>182</v>
      </c>
      <c r="AH19" s="212">
        <v>0</v>
      </c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3" x14ac:dyDescent="0.25">
      <c r="A20" s="229"/>
      <c r="B20" s="230"/>
      <c r="C20" s="259" t="s">
        <v>262</v>
      </c>
      <c r="D20" s="233"/>
      <c r="E20" s="234">
        <v>2.5</v>
      </c>
      <c r="F20" s="232"/>
      <c r="G20" s="232"/>
      <c r="H20" s="232"/>
      <c r="I20" s="232"/>
      <c r="J20" s="232"/>
      <c r="K20" s="232"/>
      <c r="L20" s="232"/>
      <c r="M20" s="232"/>
      <c r="N20" s="231"/>
      <c r="O20" s="231"/>
      <c r="P20" s="231"/>
      <c r="Q20" s="231"/>
      <c r="R20" s="232"/>
      <c r="S20" s="232"/>
      <c r="T20" s="232"/>
      <c r="U20" s="232"/>
      <c r="V20" s="232"/>
      <c r="W20" s="232"/>
      <c r="X20" s="232"/>
      <c r="Y20" s="232"/>
      <c r="Z20" s="212"/>
      <c r="AA20" s="212"/>
      <c r="AB20" s="212"/>
      <c r="AC20" s="212"/>
      <c r="AD20" s="212"/>
      <c r="AE20" s="212"/>
      <c r="AF20" s="212"/>
      <c r="AG20" s="212" t="s">
        <v>182</v>
      </c>
      <c r="AH20" s="212">
        <v>0</v>
      </c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1" x14ac:dyDescent="0.25">
      <c r="A21" s="250">
        <v>5</v>
      </c>
      <c r="B21" s="251" t="s">
        <v>263</v>
      </c>
      <c r="C21" s="260" t="s">
        <v>264</v>
      </c>
      <c r="D21" s="252" t="s">
        <v>258</v>
      </c>
      <c r="E21" s="253">
        <v>1</v>
      </c>
      <c r="F21" s="254">
        <v>35000</v>
      </c>
      <c r="G21" s="255">
        <f>ROUND(E21*F21,2)</f>
        <v>35000</v>
      </c>
      <c r="H21" s="254">
        <v>0</v>
      </c>
      <c r="I21" s="255">
        <f>ROUND(E21*H21,2)</f>
        <v>0</v>
      </c>
      <c r="J21" s="254">
        <v>35000</v>
      </c>
      <c r="K21" s="255">
        <f>ROUND(E21*J21,2)</f>
        <v>35000</v>
      </c>
      <c r="L21" s="255">
        <v>21</v>
      </c>
      <c r="M21" s="255">
        <f>G21*(1+L21/100)</f>
        <v>42350</v>
      </c>
      <c r="N21" s="253">
        <v>0</v>
      </c>
      <c r="O21" s="253">
        <f>ROUND(E21*N21,2)</f>
        <v>0</v>
      </c>
      <c r="P21" s="253">
        <v>0</v>
      </c>
      <c r="Q21" s="253">
        <f>ROUND(E21*P21,2)</f>
        <v>0</v>
      </c>
      <c r="R21" s="255"/>
      <c r="S21" s="255" t="s">
        <v>221</v>
      </c>
      <c r="T21" s="256" t="s">
        <v>222</v>
      </c>
      <c r="U21" s="232">
        <v>0</v>
      </c>
      <c r="V21" s="232">
        <f>ROUND(E21*U21,2)</f>
        <v>0</v>
      </c>
      <c r="W21" s="232"/>
      <c r="X21" s="232" t="s">
        <v>178</v>
      </c>
      <c r="Y21" s="232" t="s">
        <v>179</v>
      </c>
      <c r="Z21" s="212"/>
      <c r="AA21" s="212"/>
      <c r="AB21" s="212"/>
      <c r="AC21" s="212"/>
      <c r="AD21" s="212"/>
      <c r="AE21" s="212"/>
      <c r="AF21" s="212"/>
      <c r="AG21" s="212" t="s">
        <v>180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ht="13" x14ac:dyDescent="0.25">
      <c r="A22" s="236" t="s">
        <v>172</v>
      </c>
      <c r="B22" s="237" t="s">
        <v>139</v>
      </c>
      <c r="C22" s="257" t="s">
        <v>140</v>
      </c>
      <c r="D22" s="238"/>
      <c r="E22" s="239"/>
      <c r="F22" s="240"/>
      <c r="G22" s="240">
        <f>SUMIF(AG23:AG26,"&lt;&gt;NOR",G23:G26)</f>
        <v>1284.5</v>
      </c>
      <c r="H22" s="240"/>
      <c r="I22" s="240">
        <f>SUM(I23:I26)</f>
        <v>81.48</v>
      </c>
      <c r="J22" s="240"/>
      <c r="K22" s="240">
        <f>SUM(K23:K26)</f>
        <v>1203.02</v>
      </c>
      <c r="L22" s="240"/>
      <c r="M22" s="240">
        <f>SUM(M23:M26)</f>
        <v>1554.2449999999999</v>
      </c>
      <c r="N22" s="239"/>
      <c r="O22" s="239">
        <f>SUM(O23:O26)</f>
        <v>0</v>
      </c>
      <c r="P22" s="239"/>
      <c r="Q22" s="239">
        <f>SUM(Q23:Q26)</f>
        <v>0.04</v>
      </c>
      <c r="R22" s="240"/>
      <c r="S22" s="240"/>
      <c r="T22" s="241"/>
      <c r="U22" s="235"/>
      <c r="V22" s="235">
        <f>SUM(V23:V26)</f>
        <v>0</v>
      </c>
      <c r="W22" s="235"/>
      <c r="X22" s="235"/>
      <c r="Y22" s="235"/>
      <c r="AG22" t="s">
        <v>173</v>
      </c>
    </row>
    <row r="23" spans="1:60" outlineLevel="1" x14ac:dyDescent="0.25">
      <c r="A23" s="243">
        <v>6</v>
      </c>
      <c r="B23" s="244" t="s">
        <v>265</v>
      </c>
      <c r="C23" s="258" t="s">
        <v>266</v>
      </c>
      <c r="D23" s="245" t="s">
        <v>242</v>
      </c>
      <c r="E23" s="246">
        <v>3.5</v>
      </c>
      <c r="F23" s="247">
        <v>367</v>
      </c>
      <c r="G23" s="248">
        <f>ROUND(E23*F23,2)</f>
        <v>1284.5</v>
      </c>
      <c r="H23" s="247">
        <v>23.28</v>
      </c>
      <c r="I23" s="248">
        <f>ROUND(E23*H23,2)</f>
        <v>81.48</v>
      </c>
      <c r="J23" s="247">
        <v>343.72</v>
      </c>
      <c r="K23" s="248">
        <f>ROUND(E23*J23,2)</f>
        <v>1203.02</v>
      </c>
      <c r="L23" s="248">
        <v>21</v>
      </c>
      <c r="M23" s="248">
        <f>G23*(1+L23/100)</f>
        <v>1554.2449999999999</v>
      </c>
      <c r="N23" s="246">
        <v>9.0000000000000006E-5</v>
      </c>
      <c r="O23" s="246">
        <f>ROUND(E23*N23,2)</f>
        <v>0</v>
      </c>
      <c r="P23" s="246">
        <v>1.184E-2</v>
      </c>
      <c r="Q23" s="246">
        <f>ROUND(E23*P23,2)</f>
        <v>0.04</v>
      </c>
      <c r="R23" s="248"/>
      <c r="S23" s="248" t="s">
        <v>177</v>
      </c>
      <c r="T23" s="249" t="s">
        <v>177</v>
      </c>
      <c r="U23" s="232">
        <v>0</v>
      </c>
      <c r="V23" s="232">
        <f>ROUND(E23*U23,2)</f>
        <v>0</v>
      </c>
      <c r="W23" s="232"/>
      <c r="X23" s="232" t="s">
        <v>267</v>
      </c>
      <c r="Y23" s="232" t="s">
        <v>179</v>
      </c>
      <c r="Z23" s="212"/>
      <c r="AA23" s="212"/>
      <c r="AB23" s="212"/>
      <c r="AC23" s="212"/>
      <c r="AD23" s="212"/>
      <c r="AE23" s="212"/>
      <c r="AF23" s="212"/>
      <c r="AG23" s="212" t="s">
        <v>268</v>
      </c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ht="20.5" outlineLevel="2" x14ac:dyDescent="0.25">
      <c r="A24" s="229"/>
      <c r="B24" s="230"/>
      <c r="C24" s="270" t="s">
        <v>269</v>
      </c>
      <c r="D24" s="268"/>
      <c r="E24" s="268"/>
      <c r="F24" s="268"/>
      <c r="G24" s="268"/>
      <c r="H24" s="232"/>
      <c r="I24" s="232"/>
      <c r="J24" s="232"/>
      <c r="K24" s="232"/>
      <c r="L24" s="232"/>
      <c r="M24" s="232"/>
      <c r="N24" s="231"/>
      <c r="O24" s="231"/>
      <c r="P24" s="231"/>
      <c r="Q24" s="231"/>
      <c r="R24" s="232"/>
      <c r="S24" s="232"/>
      <c r="T24" s="232"/>
      <c r="U24" s="232"/>
      <c r="V24" s="232"/>
      <c r="W24" s="232"/>
      <c r="X24" s="232"/>
      <c r="Y24" s="232"/>
      <c r="Z24" s="212"/>
      <c r="AA24" s="212"/>
      <c r="AB24" s="212"/>
      <c r="AC24" s="212"/>
      <c r="AD24" s="212"/>
      <c r="AE24" s="212"/>
      <c r="AF24" s="212"/>
      <c r="AG24" s="212" t="s">
        <v>252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69" t="str">
        <f>C24</f>
        <v>Svislé přemístění ze 2. NP, nebo 1. PP, vodorovné vnitrostaveništní přemístění do 30 m, odvoz na skládku do 10 km. Bez poplatku za skládku.</v>
      </c>
      <c r="BB24" s="212"/>
      <c r="BC24" s="212"/>
      <c r="BD24" s="212"/>
      <c r="BE24" s="212"/>
      <c r="BF24" s="212"/>
      <c r="BG24" s="212"/>
      <c r="BH24" s="212"/>
    </row>
    <row r="25" spans="1:60" outlineLevel="2" x14ac:dyDescent="0.25">
      <c r="A25" s="229"/>
      <c r="B25" s="230"/>
      <c r="C25" s="259" t="s">
        <v>218</v>
      </c>
      <c r="D25" s="233"/>
      <c r="E25" s="234"/>
      <c r="F25" s="232"/>
      <c r="G25" s="232"/>
      <c r="H25" s="232"/>
      <c r="I25" s="232"/>
      <c r="J25" s="232"/>
      <c r="K25" s="232"/>
      <c r="L25" s="232"/>
      <c r="M25" s="232"/>
      <c r="N25" s="231"/>
      <c r="O25" s="231"/>
      <c r="P25" s="231"/>
      <c r="Q25" s="231"/>
      <c r="R25" s="232"/>
      <c r="S25" s="232"/>
      <c r="T25" s="232"/>
      <c r="U25" s="232"/>
      <c r="V25" s="232"/>
      <c r="W25" s="232"/>
      <c r="X25" s="232"/>
      <c r="Y25" s="232"/>
      <c r="Z25" s="212"/>
      <c r="AA25" s="212"/>
      <c r="AB25" s="212"/>
      <c r="AC25" s="212"/>
      <c r="AD25" s="212"/>
      <c r="AE25" s="212"/>
      <c r="AF25" s="212"/>
      <c r="AG25" s="212" t="s">
        <v>182</v>
      </c>
      <c r="AH25" s="212">
        <v>0</v>
      </c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3" x14ac:dyDescent="0.25">
      <c r="A26" s="229"/>
      <c r="B26" s="230"/>
      <c r="C26" s="259" t="s">
        <v>270</v>
      </c>
      <c r="D26" s="233"/>
      <c r="E26" s="234">
        <v>3.5</v>
      </c>
      <c r="F26" s="232"/>
      <c r="G26" s="232"/>
      <c r="H26" s="232"/>
      <c r="I26" s="232"/>
      <c r="J26" s="232"/>
      <c r="K26" s="232"/>
      <c r="L26" s="232"/>
      <c r="M26" s="232"/>
      <c r="N26" s="231"/>
      <c r="O26" s="231"/>
      <c r="P26" s="231"/>
      <c r="Q26" s="231"/>
      <c r="R26" s="232"/>
      <c r="S26" s="232"/>
      <c r="T26" s="232"/>
      <c r="U26" s="232"/>
      <c r="V26" s="232"/>
      <c r="W26" s="232"/>
      <c r="X26" s="232"/>
      <c r="Y26" s="232"/>
      <c r="Z26" s="212"/>
      <c r="AA26" s="212"/>
      <c r="AB26" s="212"/>
      <c r="AC26" s="212"/>
      <c r="AD26" s="212"/>
      <c r="AE26" s="212"/>
      <c r="AF26" s="212"/>
      <c r="AG26" s="212" t="s">
        <v>182</v>
      </c>
      <c r="AH26" s="212">
        <v>0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ht="13" x14ac:dyDescent="0.25">
      <c r="A27" s="236" t="s">
        <v>172</v>
      </c>
      <c r="B27" s="237" t="s">
        <v>141</v>
      </c>
      <c r="C27" s="257" t="s">
        <v>142</v>
      </c>
      <c r="D27" s="238"/>
      <c r="E27" s="239"/>
      <c r="F27" s="240"/>
      <c r="G27" s="240">
        <f>SUMIF(AG28:AG31,"&lt;&gt;NOR",G28:G31)</f>
        <v>14563.32</v>
      </c>
      <c r="H27" s="240"/>
      <c r="I27" s="240">
        <f>SUM(I28:I31)</f>
        <v>0</v>
      </c>
      <c r="J27" s="240"/>
      <c r="K27" s="240">
        <f>SUM(K28:K31)</f>
        <v>14563.32</v>
      </c>
      <c r="L27" s="240"/>
      <c r="M27" s="240">
        <f>SUM(M28:M31)</f>
        <v>17621.617200000001</v>
      </c>
      <c r="N27" s="239"/>
      <c r="O27" s="239">
        <f>SUM(O28:O31)</f>
        <v>0</v>
      </c>
      <c r="P27" s="239"/>
      <c r="Q27" s="239">
        <f>SUM(Q28:Q31)</f>
        <v>0</v>
      </c>
      <c r="R27" s="240"/>
      <c r="S27" s="240"/>
      <c r="T27" s="241"/>
      <c r="U27" s="235"/>
      <c r="V27" s="235">
        <f>SUM(V28:V31)</f>
        <v>3.37</v>
      </c>
      <c r="W27" s="235"/>
      <c r="X27" s="235"/>
      <c r="Y27" s="235"/>
      <c r="AG27" t="s">
        <v>173</v>
      </c>
    </row>
    <row r="28" spans="1:60" outlineLevel="1" x14ac:dyDescent="0.25">
      <c r="A28" s="243">
        <v>7</v>
      </c>
      <c r="B28" s="244" t="s">
        <v>271</v>
      </c>
      <c r="C28" s="258" t="s">
        <v>272</v>
      </c>
      <c r="D28" s="245" t="s">
        <v>246</v>
      </c>
      <c r="E28" s="246">
        <v>6.875</v>
      </c>
      <c r="F28" s="247">
        <v>371</v>
      </c>
      <c r="G28" s="248">
        <f>ROUND(E28*F28,2)</f>
        <v>2550.63</v>
      </c>
      <c r="H28" s="247">
        <v>0</v>
      </c>
      <c r="I28" s="248">
        <f>ROUND(E28*H28,2)</f>
        <v>0</v>
      </c>
      <c r="J28" s="247">
        <v>371</v>
      </c>
      <c r="K28" s="248">
        <f>ROUND(E28*J28,2)</f>
        <v>2550.63</v>
      </c>
      <c r="L28" s="248">
        <v>21</v>
      </c>
      <c r="M28" s="248">
        <f>G28*(1+L28/100)</f>
        <v>3086.2622999999999</v>
      </c>
      <c r="N28" s="246">
        <v>0</v>
      </c>
      <c r="O28" s="246">
        <f>ROUND(E28*N28,2)</f>
        <v>0</v>
      </c>
      <c r="P28" s="246">
        <v>0</v>
      </c>
      <c r="Q28" s="246">
        <f>ROUND(E28*P28,2)</f>
        <v>0</v>
      </c>
      <c r="R28" s="248"/>
      <c r="S28" s="248" t="s">
        <v>177</v>
      </c>
      <c r="T28" s="249" t="s">
        <v>177</v>
      </c>
      <c r="U28" s="232">
        <v>0.49</v>
      </c>
      <c r="V28" s="232">
        <f>ROUND(E28*U28,2)</f>
        <v>3.37</v>
      </c>
      <c r="W28" s="232"/>
      <c r="X28" s="232" t="s">
        <v>273</v>
      </c>
      <c r="Y28" s="232" t="s">
        <v>179</v>
      </c>
      <c r="Z28" s="212"/>
      <c r="AA28" s="212"/>
      <c r="AB28" s="212"/>
      <c r="AC28" s="212"/>
      <c r="AD28" s="212"/>
      <c r="AE28" s="212"/>
      <c r="AF28" s="212"/>
      <c r="AG28" s="212" t="s">
        <v>274</v>
      </c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2" x14ac:dyDescent="0.25">
      <c r="A29" s="229"/>
      <c r="B29" s="230"/>
      <c r="C29" s="270" t="s">
        <v>275</v>
      </c>
      <c r="D29" s="268"/>
      <c r="E29" s="268"/>
      <c r="F29" s="268"/>
      <c r="G29" s="268"/>
      <c r="H29" s="232"/>
      <c r="I29" s="232"/>
      <c r="J29" s="232"/>
      <c r="K29" s="232"/>
      <c r="L29" s="232"/>
      <c r="M29" s="232"/>
      <c r="N29" s="231"/>
      <c r="O29" s="231"/>
      <c r="P29" s="231"/>
      <c r="Q29" s="231"/>
      <c r="R29" s="232"/>
      <c r="S29" s="232"/>
      <c r="T29" s="232"/>
      <c r="U29" s="232"/>
      <c r="V29" s="232"/>
      <c r="W29" s="232"/>
      <c r="X29" s="232"/>
      <c r="Y29" s="232"/>
      <c r="Z29" s="212"/>
      <c r="AA29" s="212"/>
      <c r="AB29" s="212"/>
      <c r="AC29" s="212"/>
      <c r="AD29" s="212"/>
      <c r="AE29" s="212"/>
      <c r="AF29" s="212"/>
      <c r="AG29" s="212" t="s">
        <v>252</v>
      </c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1" x14ac:dyDescent="0.25">
      <c r="A30" s="250">
        <v>8</v>
      </c>
      <c r="B30" s="251" t="s">
        <v>276</v>
      </c>
      <c r="C30" s="260" t="s">
        <v>277</v>
      </c>
      <c r="D30" s="252" t="s">
        <v>246</v>
      </c>
      <c r="E30" s="253">
        <v>268.125</v>
      </c>
      <c r="F30" s="254">
        <v>30.7</v>
      </c>
      <c r="G30" s="255">
        <f>ROUND(E30*F30,2)</f>
        <v>8231.44</v>
      </c>
      <c r="H30" s="254">
        <v>0</v>
      </c>
      <c r="I30" s="255">
        <f>ROUND(E30*H30,2)</f>
        <v>0</v>
      </c>
      <c r="J30" s="254">
        <v>30.7</v>
      </c>
      <c r="K30" s="255">
        <f>ROUND(E30*J30,2)</f>
        <v>8231.44</v>
      </c>
      <c r="L30" s="255">
        <v>21</v>
      </c>
      <c r="M30" s="255">
        <f>G30*(1+L30/100)</f>
        <v>9960.0424000000003</v>
      </c>
      <c r="N30" s="253">
        <v>0</v>
      </c>
      <c r="O30" s="253">
        <f>ROUND(E30*N30,2)</f>
        <v>0</v>
      </c>
      <c r="P30" s="253">
        <v>0</v>
      </c>
      <c r="Q30" s="253">
        <f>ROUND(E30*P30,2)</f>
        <v>0</v>
      </c>
      <c r="R30" s="255"/>
      <c r="S30" s="255" t="s">
        <v>177</v>
      </c>
      <c r="T30" s="256" t="s">
        <v>177</v>
      </c>
      <c r="U30" s="232">
        <v>0</v>
      </c>
      <c r="V30" s="232">
        <f>ROUND(E30*U30,2)</f>
        <v>0</v>
      </c>
      <c r="W30" s="232"/>
      <c r="X30" s="232" t="s">
        <v>273</v>
      </c>
      <c r="Y30" s="232" t="s">
        <v>179</v>
      </c>
      <c r="Z30" s="212"/>
      <c r="AA30" s="212"/>
      <c r="AB30" s="212"/>
      <c r="AC30" s="212"/>
      <c r="AD30" s="212"/>
      <c r="AE30" s="212"/>
      <c r="AF30" s="212"/>
      <c r="AG30" s="212" t="s">
        <v>274</v>
      </c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ht="20" outlineLevel="1" x14ac:dyDescent="0.25">
      <c r="A31" s="243">
        <v>9</v>
      </c>
      <c r="B31" s="244" t="s">
        <v>278</v>
      </c>
      <c r="C31" s="258" t="s">
        <v>279</v>
      </c>
      <c r="D31" s="245" t="s">
        <v>246</v>
      </c>
      <c r="E31" s="246">
        <v>6.875</v>
      </c>
      <c r="F31" s="247">
        <v>550</v>
      </c>
      <c r="G31" s="248">
        <f>ROUND(E31*F31,2)</f>
        <v>3781.25</v>
      </c>
      <c r="H31" s="247">
        <v>0</v>
      </c>
      <c r="I31" s="248">
        <f>ROUND(E31*H31,2)</f>
        <v>0</v>
      </c>
      <c r="J31" s="247">
        <v>550</v>
      </c>
      <c r="K31" s="248">
        <f>ROUND(E31*J31,2)</f>
        <v>3781.25</v>
      </c>
      <c r="L31" s="248">
        <v>21</v>
      </c>
      <c r="M31" s="248">
        <f>G31*(1+L31/100)</f>
        <v>4575.3125</v>
      </c>
      <c r="N31" s="246">
        <v>0</v>
      </c>
      <c r="O31" s="246">
        <f>ROUND(E31*N31,2)</f>
        <v>0</v>
      </c>
      <c r="P31" s="246">
        <v>0</v>
      </c>
      <c r="Q31" s="246">
        <f>ROUND(E31*P31,2)</f>
        <v>0</v>
      </c>
      <c r="R31" s="248"/>
      <c r="S31" s="248" t="s">
        <v>177</v>
      </c>
      <c r="T31" s="249" t="s">
        <v>177</v>
      </c>
      <c r="U31" s="232">
        <v>0</v>
      </c>
      <c r="V31" s="232">
        <f>ROUND(E31*U31,2)</f>
        <v>0</v>
      </c>
      <c r="W31" s="232"/>
      <c r="X31" s="232" t="s">
        <v>273</v>
      </c>
      <c r="Y31" s="232" t="s">
        <v>179</v>
      </c>
      <c r="Z31" s="212"/>
      <c r="AA31" s="212"/>
      <c r="AB31" s="212"/>
      <c r="AC31" s="212"/>
      <c r="AD31" s="212"/>
      <c r="AE31" s="212"/>
      <c r="AF31" s="212"/>
      <c r="AG31" s="212" t="s">
        <v>274</v>
      </c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x14ac:dyDescent="0.25">
      <c r="A32" s="3"/>
      <c r="B32" s="4"/>
      <c r="C32" s="261"/>
      <c r="D32" s="6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AE32">
        <v>12</v>
      </c>
      <c r="AF32">
        <v>21</v>
      </c>
      <c r="AG32" t="s">
        <v>158</v>
      </c>
    </row>
    <row r="33" spans="1:33" ht="13" x14ac:dyDescent="0.25">
      <c r="A33" s="215"/>
      <c r="B33" s="216" t="s">
        <v>31</v>
      </c>
      <c r="C33" s="262"/>
      <c r="D33" s="217"/>
      <c r="E33" s="218"/>
      <c r="F33" s="218"/>
      <c r="G33" s="242">
        <f>G8+G15+G22+G27</f>
        <v>150366.42000000001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AE33">
        <f>SUMIF(L7:L31,AE32,G7:G31)</f>
        <v>0</v>
      </c>
      <c r="AF33">
        <f>SUMIF(L7:L31,AF32,G7:G31)</f>
        <v>150366.42000000001</v>
      </c>
      <c r="AG33" t="s">
        <v>201</v>
      </c>
    </row>
    <row r="34" spans="1:33" x14ac:dyDescent="0.25">
      <c r="A34" s="3"/>
      <c r="B34" s="4"/>
      <c r="C34" s="261"/>
      <c r="D34" s="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33" x14ac:dyDescent="0.25">
      <c r="A35" s="3"/>
      <c r="B35" s="4"/>
      <c r="C35" s="261"/>
      <c r="D35" s="6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33" x14ac:dyDescent="0.25">
      <c r="A36" s="219" t="s">
        <v>202</v>
      </c>
      <c r="B36" s="219"/>
      <c r="C36" s="263"/>
      <c r="D36" s="6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33" x14ac:dyDescent="0.25">
      <c r="A37" s="220"/>
      <c r="B37" s="221"/>
      <c r="C37" s="264"/>
      <c r="D37" s="221"/>
      <c r="E37" s="221"/>
      <c r="F37" s="221"/>
      <c r="G37" s="222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AG37" t="s">
        <v>203</v>
      </c>
    </row>
    <row r="38" spans="1:33" x14ac:dyDescent="0.25">
      <c r="A38" s="223"/>
      <c r="B38" s="224"/>
      <c r="C38" s="265"/>
      <c r="D38" s="224"/>
      <c r="E38" s="224"/>
      <c r="F38" s="224"/>
      <c r="G38" s="225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33" x14ac:dyDescent="0.25">
      <c r="A39" s="223"/>
      <c r="B39" s="224"/>
      <c r="C39" s="265"/>
      <c r="D39" s="224"/>
      <c r="E39" s="224"/>
      <c r="F39" s="224"/>
      <c r="G39" s="225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33" x14ac:dyDescent="0.25">
      <c r="A40" s="223"/>
      <c r="B40" s="224"/>
      <c r="C40" s="265"/>
      <c r="D40" s="224"/>
      <c r="E40" s="224"/>
      <c r="F40" s="224"/>
      <c r="G40" s="225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33" x14ac:dyDescent="0.25">
      <c r="A41" s="226"/>
      <c r="B41" s="227"/>
      <c r="C41" s="266"/>
      <c r="D41" s="227"/>
      <c r="E41" s="227"/>
      <c r="F41" s="227"/>
      <c r="G41" s="228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33" x14ac:dyDescent="0.25">
      <c r="A42" s="3"/>
      <c r="B42" s="4"/>
      <c r="C42" s="261"/>
      <c r="D42" s="6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33" x14ac:dyDescent="0.25">
      <c r="C43" s="267"/>
      <c r="D43" s="10"/>
      <c r="AG43" t="s">
        <v>204</v>
      </c>
    </row>
    <row r="44" spans="1:33" x14ac:dyDescent="0.25">
      <c r="D44" s="10"/>
    </row>
    <row r="45" spans="1:33" x14ac:dyDescent="0.25">
      <c r="D45" s="10"/>
    </row>
    <row r="46" spans="1:33" x14ac:dyDescent="0.25">
      <c r="D46" s="10"/>
    </row>
    <row r="47" spans="1:33" x14ac:dyDescent="0.25">
      <c r="D47" s="10"/>
    </row>
    <row r="48" spans="1:33" x14ac:dyDescent="0.25">
      <c r="D48" s="10"/>
    </row>
    <row r="49" spans="4:4" x14ac:dyDescent="0.25">
      <c r="D49" s="10"/>
    </row>
    <row r="50" spans="4:4" x14ac:dyDescent="0.25">
      <c r="D50" s="10"/>
    </row>
    <row r="51" spans="4:4" x14ac:dyDescent="0.25">
      <c r="D51" s="10"/>
    </row>
    <row r="52" spans="4:4" x14ac:dyDescent="0.25">
      <c r="D52" s="10"/>
    </row>
    <row r="53" spans="4:4" x14ac:dyDescent="0.25">
      <c r="D53" s="10"/>
    </row>
    <row r="54" spans="4:4" x14ac:dyDescent="0.25">
      <c r="D54" s="10"/>
    </row>
    <row r="55" spans="4:4" x14ac:dyDescent="0.25">
      <c r="D55" s="10"/>
    </row>
    <row r="56" spans="4:4" x14ac:dyDescent="0.25">
      <c r="D56" s="10"/>
    </row>
    <row r="57" spans="4:4" x14ac:dyDescent="0.25">
      <c r="D57" s="10"/>
    </row>
    <row r="58" spans="4:4" x14ac:dyDescent="0.25">
      <c r="D58" s="10"/>
    </row>
    <row r="59" spans="4:4" x14ac:dyDescent="0.25">
      <c r="D59" s="10"/>
    </row>
    <row r="60" spans="4:4" x14ac:dyDescent="0.25">
      <c r="D60" s="10"/>
    </row>
    <row r="61" spans="4:4" x14ac:dyDescent="0.25">
      <c r="D61" s="10"/>
    </row>
    <row r="62" spans="4:4" x14ac:dyDescent="0.25">
      <c r="D62" s="10"/>
    </row>
    <row r="63" spans="4:4" x14ac:dyDescent="0.25">
      <c r="D63" s="10"/>
    </row>
    <row r="64" spans="4:4" x14ac:dyDescent="0.25">
      <c r="D64" s="10"/>
    </row>
    <row r="65" spans="4:4" x14ac:dyDescent="0.25">
      <c r="D65" s="10"/>
    </row>
    <row r="66" spans="4:4" x14ac:dyDescent="0.25">
      <c r="D66" s="10"/>
    </row>
    <row r="67" spans="4:4" x14ac:dyDescent="0.25">
      <c r="D67" s="10"/>
    </row>
    <row r="68" spans="4:4" x14ac:dyDescent="0.25">
      <c r="D68" s="10"/>
    </row>
    <row r="69" spans="4:4" x14ac:dyDescent="0.25">
      <c r="D69" s="10"/>
    </row>
    <row r="70" spans="4:4" x14ac:dyDescent="0.25">
      <c r="D70" s="10"/>
    </row>
    <row r="71" spans="4:4" x14ac:dyDescent="0.25">
      <c r="D71" s="10"/>
    </row>
    <row r="72" spans="4:4" x14ac:dyDescent="0.25">
      <c r="D72" s="10"/>
    </row>
    <row r="73" spans="4:4" x14ac:dyDescent="0.25">
      <c r="D73" s="10"/>
    </row>
    <row r="74" spans="4:4" x14ac:dyDescent="0.25">
      <c r="D74" s="10"/>
    </row>
    <row r="75" spans="4:4" x14ac:dyDescent="0.25">
      <c r="D75" s="10"/>
    </row>
    <row r="76" spans="4:4" x14ac:dyDescent="0.25">
      <c r="D76" s="10"/>
    </row>
    <row r="77" spans="4:4" x14ac:dyDescent="0.25">
      <c r="D77" s="10"/>
    </row>
    <row r="78" spans="4:4" x14ac:dyDescent="0.25">
      <c r="D78" s="10"/>
    </row>
    <row r="79" spans="4:4" x14ac:dyDescent="0.25">
      <c r="D79" s="10"/>
    </row>
    <row r="80" spans="4:4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11">
    <mergeCell ref="C29:G29"/>
    <mergeCell ref="A1:G1"/>
    <mergeCell ref="C2:G2"/>
    <mergeCell ref="C3:G3"/>
    <mergeCell ref="C4:G4"/>
    <mergeCell ref="A36:C36"/>
    <mergeCell ref="A37:G41"/>
    <mergeCell ref="C10:G10"/>
    <mergeCell ref="C14:G14"/>
    <mergeCell ref="C18:G18"/>
    <mergeCell ref="C24:G24"/>
  </mergeCells>
  <pageMargins left="0.59055118110236204" right="0.196850393700787" top="0.75" bottom="0.75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81CD8-EB3A-4052-AE0C-0804D504B474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5" outlineLevelRow="3" x14ac:dyDescent="0.25"/>
  <cols>
    <col min="1" max="1" width="3.36328125" customWidth="1"/>
    <col min="2" max="2" width="12.453125" style="176" customWidth="1"/>
    <col min="3" max="3" width="38.1796875" style="176" customWidth="1"/>
    <col min="4" max="4" width="4.81640625" customWidth="1"/>
    <col min="5" max="5" width="10.453125" customWidth="1"/>
    <col min="6" max="6" width="9.81640625" customWidth="1"/>
    <col min="7" max="7" width="12.6328125" customWidth="1"/>
    <col min="8" max="18" width="0" hidden="1" customWidth="1"/>
    <col min="20" max="20" width="9.08984375" customWidth="1"/>
    <col min="21" max="25" width="0" hidden="1" customWidth="1"/>
    <col min="29" max="29" width="0" hidden="1" customWidth="1"/>
    <col min="31" max="41" width="0" hidden="1" customWidth="1"/>
    <col min="53" max="53" width="73.6328125" customWidth="1"/>
  </cols>
  <sheetData>
    <row r="1" spans="1:60" ht="15.75" customHeight="1" x14ac:dyDescent="0.35">
      <c r="A1" s="197" t="s">
        <v>7</v>
      </c>
      <c r="B1" s="197"/>
      <c r="C1" s="197"/>
      <c r="D1" s="197"/>
      <c r="E1" s="197"/>
      <c r="F1" s="197"/>
      <c r="G1" s="197"/>
      <c r="AG1" t="s">
        <v>146</v>
      </c>
    </row>
    <row r="2" spans="1:60" ht="2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147</v>
      </c>
    </row>
    <row r="3" spans="1:60" ht="25" customHeight="1" x14ac:dyDescent="0.25">
      <c r="A3" s="198" t="s">
        <v>9</v>
      </c>
      <c r="B3" s="49" t="s">
        <v>55</v>
      </c>
      <c r="C3" s="201" t="s">
        <v>56</v>
      </c>
      <c r="D3" s="199"/>
      <c r="E3" s="199"/>
      <c r="F3" s="199"/>
      <c r="G3" s="200"/>
      <c r="AC3" s="176" t="s">
        <v>147</v>
      </c>
      <c r="AG3" t="s">
        <v>148</v>
      </c>
    </row>
    <row r="4" spans="1:60" ht="25" customHeight="1" x14ac:dyDescent="0.25">
      <c r="A4" s="202" t="s">
        <v>10</v>
      </c>
      <c r="B4" s="203" t="s">
        <v>57</v>
      </c>
      <c r="C4" s="204" t="s">
        <v>56</v>
      </c>
      <c r="D4" s="205"/>
      <c r="E4" s="205"/>
      <c r="F4" s="205"/>
      <c r="G4" s="206"/>
      <c r="AG4" t="s">
        <v>149</v>
      </c>
    </row>
    <row r="5" spans="1:60" x14ac:dyDescent="0.25">
      <c r="D5" s="10"/>
    </row>
    <row r="6" spans="1:60" ht="37.5" x14ac:dyDescent="0.25">
      <c r="A6" s="208" t="s">
        <v>150</v>
      </c>
      <c r="B6" s="210" t="s">
        <v>151</v>
      </c>
      <c r="C6" s="210" t="s">
        <v>152</v>
      </c>
      <c r="D6" s="209" t="s">
        <v>153</v>
      </c>
      <c r="E6" s="208" t="s">
        <v>154</v>
      </c>
      <c r="F6" s="207" t="s">
        <v>155</v>
      </c>
      <c r="G6" s="208" t="s">
        <v>31</v>
      </c>
      <c r="H6" s="211" t="s">
        <v>32</v>
      </c>
      <c r="I6" s="211" t="s">
        <v>156</v>
      </c>
      <c r="J6" s="211" t="s">
        <v>33</v>
      </c>
      <c r="K6" s="211" t="s">
        <v>157</v>
      </c>
      <c r="L6" s="211" t="s">
        <v>158</v>
      </c>
      <c r="M6" s="211" t="s">
        <v>159</v>
      </c>
      <c r="N6" s="211" t="s">
        <v>160</v>
      </c>
      <c r="O6" s="211" t="s">
        <v>161</v>
      </c>
      <c r="P6" s="211" t="s">
        <v>162</v>
      </c>
      <c r="Q6" s="211" t="s">
        <v>163</v>
      </c>
      <c r="R6" s="211" t="s">
        <v>164</v>
      </c>
      <c r="S6" s="211" t="s">
        <v>165</v>
      </c>
      <c r="T6" s="211" t="s">
        <v>166</v>
      </c>
      <c r="U6" s="211" t="s">
        <v>167</v>
      </c>
      <c r="V6" s="211" t="s">
        <v>168</v>
      </c>
      <c r="W6" s="211" t="s">
        <v>169</v>
      </c>
      <c r="X6" s="211" t="s">
        <v>170</v>
      </c>
      <c r="Y6" s="211" t="s">
        <v>171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ht="13" x14ac:dyDescent="0.25">
      <c r="A8" s="236" t="s">
        <v>172</v>
      </c>
      <c r="B8" s="237" t="s">
        <v>120</v>
      </c>
      <c r="C8" s="257" t="s">
        <v>121</v>
      </c>
      <c r="D8" s="238"/>
      <c r="E8" s="239"/>
      <c r="F8" s="240"/>
      <c r="G8" s="240">
        <f>SUMIF(AG9:AG31,"&lt;&gt;NOR",G9:G31)</f>
        <v>388023.37</v>
      </c>
      <c r="H8" s="240"/>
      <c r="I8" s="240">
        <f>SUM(I9:I31)</f>
        <v>281142.68</v>
      </c>
      <c r="J8" s="240"/>
      <c r="K8" s="240">
        <f>SUM(K9:K31)</f>
        <v>106880.7</v>
      </c>
      <c r="L8" s="240"/>
      <c r="M8" s="240">
        <f>SUM(M9:M31)</f>
        <v>469508.27769999998</v>
      </c>
      <c r="N8" s="239"/>
      <c r="O8" s="239">
        <f>SUM(O9:O31)</f>
        <v>28.12</v>
      </c>
      <c r="P8" s="239"/>
      <c r="Q8" s="239">
        <f>SUM(Q9:Q31)</f>
        <v>0</v>
      </c>
      <c r="R8" s="240"/>
      <c r="S8" s="240"/>
      <c r="T8" s="241"/>
      <c r="U8" s="235"/>
      <c r="V8" s="235">
        <f>SUM(V9:V31)</f>
        <v>143.35999999999999</v>
      </c>
      <c r="W8" s="235"/>
      <c r="X8" s="235"/>
      <c r="Y8" s="235"/>
      <c r="AG8" t="s">
        <v>173</v>
      </c>
    </row>
    <row r="9" spans="1:60" outlineLevel="1" x14ac:dyDescent="0.25">
      <c r="A9" s="243">
        <v>1</v>
      </c>
      <c r="B9" s="244" t="s">
        <v>280</v>
      </c>
      <c r="C9" s="258" t="s">
        <v>281</v>
      </c>
      <c r="D9" s="245" t="s">
        <v>176</v>
      </c>
      <c r="E9" s="246">
        <v>6.0023999999999997</v>
      </c>
      <c r="F9" s="247">
        <v>6460</v>
      </c>
      <c r="G9" s="248">
        <f>ROUND(E9*F9,2)</f>
        <v>38775.5</v>
      </c>
      <c r="H9" s="247">
        <v>3711.79</v>
      </c>
      <c r="I9" s="248">
        <f>ROUND(E9*H9,2)</f>
        <v>22279.65</v>
      </c>
      <c r="J9" s="247">
        <v>2748.21</v>
      </c>
      <c r="K9" s="248">
        <f>ROUND(E9*J9,2)</f>
        <v>16495.86</v>
      </c>
      <c r="L9" s="248">
        <v>21</v>
      </c>
      <c r="M9" s="248">
        <f>G9*(1+L9/100)</f>
        <v>46918.354999999996</v>
      </c>
      <c r="N9" s="246">
        <v>2.52508</v>
      </c>
      <c r="O9" s="246">
        <f>ROUND(E9*N9,2)</f>
        <v>15.16</v>
      </c>
      <c r="P9" s="246">
        <v>0</v>
      </c>
      <c r="Q9" s="246">
        <f>ROUND(E9*P9,2)</f>
        <v>0</v>
      </c>
      <c r="R9" s="248"/>
      <c r="S9" s="248" t="s">
        <v>177</v>
      </c>
      <c r="T9" s="249" t="s">
        <v>177</v>
      </c>
      <c r="U9" s="232">
        <v>3.68</v>
      </c>
      <c r="V9" s="232">
        <f>ROUND(E9*U9,2)</f>
        <v>22.09</v>
      </c>
      <c r="W9" s="232"/>
      <c r="X9" s="232" t="s">
        <v>178</v>
      </c>
      <c r="Y9" s="232" t="s">
        <v>179</v>
      </c>
      <c r="Z9" s="212"/>
      <c r="AA9" s="212"/>
      <c r="AB9" s="212"/>
      <c r="AC9" s="212"/>
      <c r="AD9" s="212"/>
      <c r="AE9" s="212"/>
      <c r="AF9" s="212"/>
      <c r="AG9" s="212" t="s">
        <v>180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59" t="s">
        <v>282</v>
      </c>
      <c r="D10" s="233"/>
      <c r="E10" s="234">
        <v>4.0380000000000003</v>
      </c>
      <c r="F10" s="232"/>
      <c r="G10" s="232"/>
      <c r="H10" s="232"/>
      <c r="I10" s="232"/>
      <c r="J10" s="232"/>
      <c r="K10" s="232"/>
      <c r="L10" s="232"/>
      <c r="M10" s="232"/>
      <c r="N10" s="231"/>
      <c r="O10" s="231"/>
      <c r="P10" s="231"/>
      <c r="Q10" s="231"/>
      <c r="R10" s="232"/>
      <c r="S10" s="232"/>
      <c r="T10" s="232"/>
      <c r="U10" s="232"/>
      <c r="V10" s="232"/>
      <c r="W10" s="232"/>
      <c r="X10" s="232"/>
      <c r="Y10" s="232"/>
      <c r="Z10" s="212"/>
      <c r="AA10" s="212"/>
      <c r="AB10" s="212"/>
      <c r="AC10" s="212"/>
      <c r="AD10" s="212"/>
      <c r="AE10" s="212"/>
      <c r="AF10" s="212"/>
      <c r="AG10" s="212" t="s">
        <v>182</v>
      </c>
      <c r="AH10" s="212">
        <v>0</v>
      </c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ht="20" outlineLevel="3" x14ac:dyDescent="0.25">
      <c r="A11" s="229"/>
      <c r="B11" s="230"/>
      <c r="C11" s="259" t="s">
        <v>283</v>
      </c>
      <c r="D11" s="233"/>
      <c r="E11" s="234">
        <v>1.9643999999999999</v>
      </c>
      <c r="F11" s="232"/>
      <c r="G11" s="232"/>
      <c r="H11" s="232"/>
      <c r="I11" s="232"/>
      <c r="J11" s="232"/>
      <c r="K11" s="232"/>
      <c r="L11" s="232"/>
      <c r="M11" s="232"/>
      <c r="N11" s="231"/>
      <c r="O11" s="231"/>
      <c r="P11" s="231"/>
      <c r="Q11" s="231"/>
      <c r="R11" s="232"/>
      <c r="S11" s="232"/>
      <c r="T11" s="232"/>
      <c r="U11" s="232"/>
      <c r="V11" s="232"/>
      <c r="W11" s="232"/>
      <c r="X11" s="232"/>
      <c r="Y11" s="232"/>
      <c r="Z11" s="212"/>
      <c r="AA11" s="212"/>
      <c r="AB11" s="212"/>
      <c r="AC11" s="212"/>
      <c r="AD11" s="212"/>
      <c r="AE11" s="212"/>
      <c r="AF11" s="212"/>
      <c r="AG11" s="212" t="s">
        <v>182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1" x14ac:dyDescent="0.25">
      <c r="A12" s="243">
        <v>2</v>
      </c>
      <c r="B12" s="244" t="s">
        <v>284</v>
      </c>
      <c r="C12" s="258" t="s">
        <v>285</v>
      </c>
      <c r="D12" s="245" t="s">
        <v>213</v>
      </c>
      <c r="E12" s="246">
        <v>34.54</v>
      </c>
      <c r="F12" s="247">
        <v>2280</v>
      </c>
      <c r="G12" s="248">
        <f>ROUND(E12*F12,2)</f>
        <v>78751.199999999997</v>
      </c>
      <c r="H12" s="247">
        <v>1101.52</v>
      </c>
      <c r="I12" s="248">
        <f>ROUND(E12*H12,2)</f>
        <v>38046.5</v>
      </c>
      <c r="J12" s="247">
        <v>1178.48</v>
      </c>
      <c r="K12" s="248">
        <f>ROUND(E12*J12,2)</f>
        <v>40704.699999999997</v>
      </c>
      <c r="L12" s="248">
        <v>21</v>
      </c>
      <c r="M12" s="248">
        <f>G12*(1+L12/100)</f>
        <v>95288.95199999999</v>
      </c>
      <c r="N12" s="246">
        <v>1.6559999999999998E-2</v>
      </c>
      <c r="O12" s="246">
        <f>ROUND(E12*N12,2)</f>
        <v>0.56999999999999995</v>
      </c>
      <c r="P12" s="246">
        <v>0</v>
      </c>
      <c r="Q12" s="246">
        <f>ROUND(E12*P12,2)</f>
        <v>0</v>
      </c>
      <c r="R12" s="248"/>
      <c r="S12" s="248" t="s">
        <v>177</v>
      </c>
      <c r="T12" s="249" t="s">
        <v>177</v>
      </c>
      <c r="U12" s="232">
        <v>1.54</v>
      </c>
      <c r="V12" s="232">
        <f>ROUND(E12*U12,2)</f>
        <v>53.19</v>
      </c>
      <c r="W12" s="232"/>
      <c r="X12" s="232" t="s">
        <v>178</v>
      </c>
      <c r="Y12" s="232" t="s">
        <v>179</v>
      </c>
      <c r="Z12" s="212"/>
      <c r="AA12" s="212"/>
      <c r="AB12" s="212"/>
      <c r="AC12" s="212"/>
      <c r="AD12" s="212"/>
      <c r="AE12" s="212"/>
      <c r="AF12" s="212"/>
      <c r="AG12" s="212" t="s">
        <v>180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ht="40" outlineLevel="2" x14ac:dyDescent="0.25">
      <c r="A13" s="229"/>
      <c r="B13" s="230"/>
      <c r="C13" s="259" t="s">
        <v>286</v>
      </c>
      <c r="D13" s="233"/>
      <c r="E13" s="234">
        <v>23.818000000000001</v>
      </c>
      <c r="F13" s="232"/>
      <c r="G13" s="232"/>
      <c r="H13" s="232"/>
      <c r="I13" s="232"/>
      <c r="J13" s="232"/>
      <c r="K13" s="232"/>
      <c r="L13" s="232"/>
      <c r="M13" s="232"/>
      <c r="N13" s="231"/>
      <c r="O13" s="231"/>
      <c r="P13" s="231"/>
      <c r="Q13" s="231"/>
      <c r="R13" s="232"/>
      <c r="S13" s="232"/>
      <c r="T13" s="232"/>
      <c r="U13" s="232"/>
      <c r="V13" s="232"/>
      <c r="W13" s="232"/>
      <c r="X13" s="232"/>
      <c r="Y13" s="232"/>
      <c r="Z13" s="212"/>
      <c r="AA13" s="212"/>
      <c r="AB13" s="212"/>
      <c r="AC13" s="212"/>
      <c r="AD13" s="212"/>
      <c r="AE13" s="212"/>
      <c r="AF13" s="212"/>
      <c r="AG13" s="212" t="s">
        <v>182</v>
      </c>
      <c r="AH13" s="212">
        <v>0</v>
      </c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ht="20" outlineLevel="3" x14ac:dyDescent="0.25">
      <c r="A14" s="229"/>
      <c r="B14" s="230"/>
      <c r="C14" s="259" t="s">
        <v>287</v>
      </c>
      <c r="D14" s="233"/>
      <c r="E14" s="234">
        <v>10.722</v>
      </c>
      <c r="F14" s="232"/>
      <c r="G14" s="232"/>
      <c r="H14" s="232"/>
      <c r="I14" s="232"/>
      <c r="J14" s="232"/>
      <c r="K14" s="232"/>
      <c r="L14" s="232"/>
      <c r="M14" s="232"/>
      <c r="N14" s="231"/>
      <c r="O14" s="231"/>
      <c r="P14" s="231"/>
      <c r="Q14" s="231"/>
      <c r="R14" s="232"/>
      <c r="S14" s="232"/>
      <c r="T14" s="232"/>
      <c r="U14" s="232"/>
      <c r="V14" s="232"/>
      <c r="W14" s="232"/>
      <c r="X14" s="232"/>
      <c r="Y14" s="232"/>
      <c r="Z14" s="212"/>
      <c r="AA14" s="212"/>
      <c r="AB14" s="212"/>
      <c r="AC14" s="212"/>
      <c r="AD14" s="212"/>
      <c r="AE14" s="212"/>
      <c r="AF14" s="212"/>
      <c r="AG14" s="212" t="s">
        <v>182</v>
      </c>
      <c r="AH14" s="212">
        <v>0</v>
      </c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1" x14ac:dyDescent="0.25">
      <c r="A15" s="250">
        <v>3</v>
      </c>
      <c r="B15" s="251" t="s">
        <v>288</v>
      </c>
      <c r="C15" s="260" t="s">
        <v>289</v>
      </c>
      <c r="D15" s="252" t="s">
        <v>213</v>
      </c>
      <c r="E15" s="253">
        <v>34.54</v>
      </c>
      <c r="F15" s="254">
        <v>174.5</v>
      </c>
      <c r="G15" s="255">
        <f>ROUND(E15*F15,2)</f>
        <v>6027.23</v>
      </c>
      <c r="H15" s="254">
        <v>0</v>
      </c>
      <c r="I15" s="255">
        <f>ROUND(E15*H15,2)</f>
        <v>0</v>
      </c>
      <c r="J15" s="254">
        <v>174.5</v>
      </c>
      <c r="K15" s="255">
        <f>ROUND(E15*J15,2)</f>
        <v>6027.23</v>
      </c>
      <c r="L15" s="255">
        <v>21</v>
      </c>
      <c r="M15" s="255">
        <f>G15*(1+L15/100)</f>
        <v>7292.9482999999991</v>
      </c>
      <c r="N15" s="253">
        <v>0</v>
      </c>
      <c r="O15" s="253">
        <f>ROUND(E15*N15,2)</f>
        <v>0</v>
      </c>
      <c r="P15" s="253">
        <v>0</v>
      </c>
      <c r="Q15" s="253">
        <f>ROUND(E15*P15,2)</f>
        <v>0</v>
      </c>
      <c r="R15" s="255"/>
      <c r="S15" s="255" t="s">
        <v>177</v>
      </c>
      <c r="T15" s="256" t="s">
        <v>177</v>
      </c>
      <c r="U15" s="232">
        <v>0.26</v>
      </c>
      <c r="V15" s="232">
        <f>ROUND(E15*U15,2)</f>
        <v>8.98</v>
      </c>
      <c r="W15" s="232"/>
      <c r="X15" s="232" t="s">
        <v>178</v>
      </c>
      <c r="Y15" s="232" t="s">
        <v>179</v>
      </c>
      <c r="Z15" s="212"/>
      <c r="AA15" s="212"/>
      <c r="AB15" s="212"/>
      <c r="AC15" s="212"/>
      <c r="AD15" s="212"/>
      <c r="AE15" s="212"/>
      <c r="AF15" s="212"/>
      <c r="AG15" s="212" t="s">
        <v>180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1" x14ac:dyDescent="0.25">
      <c r="A16" s="243">
        <v>4</v>
      </c>
      <c r="B16" s="244" t="s">
        <v>290</v>
      </c>
      <c r="C16" s="258" t="s">
        <v>291</v>
      </c>
      <c r="D16" s="245" t="s">
        <v>246</v>
      </c>
      <c r="E16" s="246">
        <v>0.20329</v>
      </c>
      <c r="F16" s="247">
        <v>54020</v>
      </c>
      <c r="G16" s="248">
        <f>ROUND(E16*F16,2)</f>
        <v>10981.73</v>
      </c>
      <c r="H16" s="247">
        <v>36842.589999999997</v>
      </c>
      <c r="I16" s="248">
        <f>ROUND(E16*H16,2)</f>
        <v>7489.73</v>
      </c>
      <c r="J16" s="247">
        <v>17177.41</v>
      </c>
      <c r="K16" s="248">
        <f>ROUND(E16*J16,2)</f>
        <v>3492</v>
      </c>
      <c r="L16" s="248">
        <v>21</v>
      </c>
      <c r="M16" s="248">
        <f>G16*(1+L16/100)</f>
        <v>13287.8933</v>
      </c>
      <c r="N16" s="246">
        <v>1.1077399999999999</v>
      </c>
      <c r="O16" s="246">
        <f>ROUND(E16*N16,2)</f>
        <v>0.23</v>
      </c>
      <c r="P16" s="246">
        <v>0</v>
      </c>
      <c r="Q16" s="246">
        <f>ROUND(E16*P16,2)</f>
        <v>0</v>
      </c>
      <c r="R16" s="248"/>
      <c r="S16" s="248" t="s">
        <v>177</v>
      </c>
      <c r="T16" s="249" t="s">
        <v>177</v>
      </c>
      <c r="U16" s="232">
        <v>22.65</v>
      </c>
      <c r="V16" s="232">
        <f>ROUND(E16*U16,2)</f>
        <v>4.5999999999999996</v>
      </c>
      <c r="W16" s="232"/>
      <c r="X16" s="232" t="s">
        <v>178</v>
      </c>
      <c r="Y16" s="232" t="s">
        <v>179</v>
      </c>
      <c r="Z16" s="212"/>
      <c r="AA16" s="212"/>
      <c r="AB16" s="212"/>
      <c r="AC16" s="212"/>
      <c r="AD16" s="212"/>
      <c r="AE16" s="212"/>
      <c r="AF16" s="212"/>
      <c r="AG16" s="212" t="s">
        <v>180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2" x14ac:dyDescent="0.25">
      <c r="A17" s="229"/>
      <c r="B17" s="230"/>
      <c r="C17" s="259" t="s">
        <v>292</v>
      </c>
      <c r="D17" s="233"/>
      <c r="E17" s="234">
        <v>0.16211</v>
      </c>
      <c r="F17" s="232"/>
      <c r="G17" s="232"/>
      <c r="H17" s="232"/>
      <c r="I17" s="232"/>
      <c r="J17" s="232"/>
      <c r="K17" s="232"/>
      <c r="L17" s="232"/>
      <c r="M17" s="232"/>
      <c r="N17" s="231"/>
      <c r="O17" s="231"/>
      <c r="P17" s="231"/>
      <c r="Q17" s="231"/>
      <c r="R17" s="232"/>
      <c r="S17" s="232"/>
      <c r="T17" s="232"/>
      <c r="U17" s="232"/>
      <c r="V17" s="232"/>
      <c r="W17" s="232"/>
      <c r="X17" s="232"/>
      <c r="Y17" s="232"/>
      <c r="Z17" s="212"/>
      <c r="AA17" s="212"/>
      <c r="AB17" s="212"/>
      <c r="AC17" s="212"/>
      <c r="AD17" s="212"/>
      <c r="AE17" s="212"/>
      <c r="AF17" s="212"/>
      <c r="AG17" s="212" t="s">
        <v>182</v>
      </c>
      <c r="AH17" s="212">
        <v>0</v>
      </c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3" x14ac:dyDescent="0.25">
      <c r="A18" s="229"/>
      <c r="B18" s="230"/>
      <c r="C18" s="259" t="s">
        <v>293</v>
      </c>
      <c r="D18" s="233"/>
      <c r="E18" s="234">
        <v>4.1180000000000001E-2</v>
      </c>
      <c r="F18" s="232"/>
      <c r="G18" s="232"/>
      <c r="H18" s="232"/>
      <c r="I18" s="232"/>
      <c r="J18" s="232"/>
      <c r="K18" s="232"/>
      <c r="L18" s="232"/>
      <c r="M18" s="232"/>
      <c r="N18" s="231"/>
      <c r="O18" s="231"/>
      <c r="P18" s="231"/>
      <c r="Q18" s="231"/>
      <c r="R18" s="232"/>
      <c r="S18" s="232"/>
      <c r="T18" s="232"/>
      <c r="U18" s="232"/>
      <c r="V18" s="232"/>
      <c r="W18" s="232"/>
      <c r="X18" s="232"/>
      <c r="Y18" s="232"/>
      <c r="Z18" s="212"/>
      <c r="AA18" s="212"/>
      <c r="AB18" s="212"/>
      <c r="AC18" s="212"/>
      <c r="AD18" s="212"/>
      <c r="AE18" s="212"/>
      <c r="AF18" s="212"/>
      <c r="AG18" s="212" t="s">
        <v>182</v>
      </c>
      <c r="AH18" s="212">
        <v>0</v>
      </c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ht="20" outlineLevel="1" x14ac:dyDescent="0.25">
      <c r="A19" s="243">
        <v>5</v>
      </c>
      <c r="B19" s="244" t="s">
        <v>229</v>
      </c>
      <c r="C19" s="258" t="s">
        <v>230</v>
      </c>
      <c r="D19" s="245" t="s">
        <v>213</v>
      </c>
      <c r="E19" s="246">
        <v>12.78</v>
      </c>
      <c r="F19" s="247">
        <v>194.5</v>
      </c>
      <c r="G19" s="248">
        <f>ROUND(E19*F19,2)</f>
        <v>2485.71</v>
      </c>
      <c r="H19" s="247">
        <v>156.97</v>
      </c>
      <c r="I19" s="248">
        <f>ROUND(E19*H19,2)</f>
        <v>2006.08</v>
      </c>
      <c r="J19" s="247">
        <v>37.53</v>
      </c>
      <c r="K19" s="248">
        <f>ROUND(E19*J19,2)</f>
        <v>479.63</v>
      </c>
      <c r="L19" s="248">
        <v>21</v>
      </c>
      <c r="M19" s="248">
        <f>G19*(1+L19/100)</f>
        <v>3007.7091</v>
      </c>
      <c r="N19" s="246">
        <v>0.34499999999999997</v>
      </c>
      <c r="O19" s="246">
        <f>ROUND(E19*N19,2)</f>
        <v>4.41</v>
      </c>
      <c r="P19" s="246">
        <v>0</v>
      </c>
      <c r="Q19" s="246">
        <f>ROUND(E19*P19,2)</f>
        <v>0</v>
      </c>
      <c r="R19" s="248"/>
      <c r="S19" s="248" t="s">
        <v>177</v>
      </c>
      <c r="T19" s="249" t="s">
        <v>177</v>
      </c>
      <c r="U19" s="232">
        <v>0.03</v>
      </c>
      <c r="V19" s="232">
        <f>ROUND(E19*U19,2)</f>
        <v>0.38</v>
      </c>
      <c r="W19" s="232"/>
      <c r="X19" s="232" t="s">
        <v>178</v>
      </c>
      <c r="Y19" s="232" t="s">
        <v>179</v>
      </c>
      <c r="Z19" s="212"/>
      <c r="AA19" s="212"/>
      <c r="AB19" s="212"/>
      <c r="AC19" s="212"/>
      <c r="AD19" s="212"/>
      <c r="AE19" s="212"/>
      <c r="AF19" s="212"/>
      <c r="AG19" s="212" t="s">
        <v>180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2" x14ac:dyDescent="0.25">
      <c r="A20" s="229"/>
      <c r="B20" s="230"/>
      <c r="C20" s="259" t="s">
        <v>294</v>
      </c>
      <c r="D20" s="233"/>
      <c r="E20" s="234">
        <v>8.6999999999999993</v>
      </c>
      <c r="F20" s="232"/>
      <c r="G20" s="232"/>
      <c r="H20" s="232"/>
      <c r="I20" s="232"/>
      <c r="J20" s="232"/>
      <c r="K20" s="232"/>
      <c r="L20" s="232"/>
      <c r="M20" s="232"/>
      <c r="N20" s="231"/>
      <c r="O20" s="231"/>
      <c r="P20" s="231"/>
      <c r="Q20" s="231"/>
      <c r="R20" s="232"/>
      <c r="S20" s="232"/>
      <c r="T20" s="232"/>
      <c r="U20" s="232"/>
      <c r="V20" s="232"/>
      <c r="W20" s="232"/>
      <c r="X20" s="232"/>
      <c r="Y20" s="232"/>
      <c r="Z20" s="212"/>
      <c r="AA20" s="212"/>
      <c r="AB20" s="212"/>
      <c r="AC20" s="212"/>
      <c r="AD20" s="212"/>
      <c r="AE20" s="212"/>
      <c r="AF20" s="212"/>
      <c r="AG20" s="212" t="s">
        <v>182</v>
      </c>
      <c r="AH20" s="212">
        <v>0</v>
      </c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3" x14ac:dyDescent="0.25">
      <c r="A21" s="229"/>
      <c r="B21" s="230"/>
      <c r="C21" s="259" t="s">
        <v>295</v>
      </c>
      <c r="D21" s="233"/>
      <c r="E21" s="234">
        <v>4.08</v>
      </c>
      <c r="F21" s="232"/>
      <c r="G21" s="232"/>
      <c r="H21" s="232"/>
      <c r="I21" s="232"/>
      <c r="J21" s="232"/>
      <c r="K21" s="232"/>
      <c r="L21" s="232"/>
      <c r="M21" s="232"/>
      <c r="N21" s="231"/>
      <c r="O21" s="231"/>
      <c r="P21" s="231"/>
      <c r="Q21" s="231"/>
      <c r="R21" s="232"/>
      <c r="S21" s="232"/>
      <c r="T21" s="232"/>
      <c r="U21" s="232"/>
      <c r="V21" s="232"/>
      <c r="W21" s="232"/>
      <c r="X21" s="232"/>
      <c r="Y21" s="232"/>
      <c r="Z21" s="212"/>
      <c r="AA21" s="212"/>
      <c r="AB21" s="212"/>
      <c r="AC21" s="212"/>
      <c r="AD21" s="212"/>
      <c r="AE21" s="212"/>
      <c r="AF21" s="212"/>
      <c r="AG21" s="212" t="s">
        <v>182</v>
      </c>
      <c r="AH21" s="212">
        <v>0</v>
      </c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ht="20" outlineLevel="1" x14ac:dyDescent="0.25">
      <c r="A22" s="243">
        <v>6</v>
      </c>
      <c r="B22" s="244" t="s">
        <v>296</v>
      </c>
      <c r="C22" s="258" t="s">
        <v>297</v>
      </c>
      <c r="D22" s="245" t="s">
        <v>242</v>
      </c>
      <c r="E22" s="246">
        <v>49.2</v>
      </c>
      <c r="F22" s="247">
        <v>935</v>
      </c>
      <c r="G22" s="248">
        <f>ROUND(E22*F22,2)</f>
        <v>46002</v>
      </c>
      <c r="H22" s="247">
        <v>128.47</v>
      </c>
      <c r="I22" s="248">
        <f>ROUND(E22*H22,2)</f>
        <v>6320.72</v>
      </c>
      <c r="J22" s="247">
        <v>806.53</v>
      </c>
      <c r="K22" s="248">
        <f>ROUND(E22*J22,2)</f>
        <v>39681.279999999999</v>
      </c>
      <c r="L22" s="248">
        <v>21</v>
      </c>
      <c r="M22" s="248">
        <f>G22*(1+L22/100)</f>
        <v>55662.42</v>
      </c>
      <c r="N22" s="246">
        <v>3.4610000000000002E-2</v>
      </c>
      <c r="O22" s="246">
        <f>ROUND(E22*N22,2)</f>
        <v>1.7</v>
      </c>
      <c r="P22" s="246">
        <v>0</v>
      </c>
      <c r="Q22" s="246">
        <f>ROUND(E22*P22,2)</f>
        <v>0</v>
      </c>
      <c r="R22" s="248"/>
      <c r="S22" s="248" t="s">
        <v>177</v>
      </c>
      <c r="T22" s="249" t="s">
        <v>177</v>
      </c>
      <c r="U22" s="232">
        <v>1.1000000000000001</v>
      </c>
      <c r="V22" s="232">
        <f>ROUND(E22*U22,2)</f>
        <v>54.12</v>
      </c>
      <c r="W22" s="232"/>
      <c r="X22" s="232" t="s">
        <v>178</v>
      </c>
      <c r="Y22" s="232" t="s">
        <v>179</v>
      </c>
      <c r="Z22" s="212"/>
      <c r="AA22" s="212"/>
      <c r="AB22" s="212"/>
      <c r="AC22" s="212"/>
      <c r="AD22" s="212"/>
      <c r="AE22" s="212"/>
      <c r="AF22" s="212"/>
      <c r="AG22" s="212" t="s">
        <v>180</v>
      </c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2" x14ac:dyDescent="0.25">
      <c r="A23" s="229"/>
      <c r="B23" s="230"/>
      <c r="C23" s="259" t="s">
        <v>298</v>
      </c>
      <c r="D23" s="233"/>
      <c r="E23" s="234">
        <v>34.799999999999997</v>
      </c>
      <c r="F23" s="232"/>
      <c r="G23" s="232"/>
      <c r="H23" s="232"/>
      <c r="I23" s="232"/>
      <c r="J23" s="232"/>
      <c r="K23" s="232"/>
      <c r="L23" s="232"/>
      <c r="M23" s="232"/>
      <c r="N23" s="231"/>
      <c r="O23" s="231"/>
      <c r="P23" s="231"/>
      <c r="Q23" s="231"/>
      <c r="R23" s="232"/>
      <c r="S23" s="232"/>
      <c r="T23" s="232"/>
      <c r="U23" s="232"/>
      <c r="V23" s="232"/>
      <c r="W23" s="232"/>
      <c r="X23" s="232"/>
      <c r="Y23" s="232"/>
      <c r="Z23" s="212"/>
      <c r="AA23" s="212"/>
      <c r="AB23" s="212"/>
      <c r="AC23" s="212"/>
      <c r="AD23" s="212"/>
      <c r="AE23" s="212"/>
      <c r="AF23" s="212"/>
      <c r="AG23" s="212" t="s">
        <v>182</v>
      </c>
      <c r="AH23" s="212">
        <v>0</v>
      </c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3" x14ac:dyDescent="0.25">
      <c r="A24" s="229"/>
      <c r="B24" s="230"/>
      <c r="C24" s="259" t="s">
        <v>299</v>
      </c>
      <c r="D24" s="233"/>
      <c r="E24" s="234">
        <v>14.4</v>
      </c>
      <c r="F24" s="232"/>
      <c r="G24" s="232"/>
      <c r="H24" s="232"/>
      <c r="I24" s="232"/>
      <c r="J24" s="232"/>
      <c r="K24" s="232"/>
      <c r="L24" s="232"/>
      <c r="M24" s="232"/>
      <c r="N24" s="231"/>
      <c r="O24" s="231"/>
      <c r="P24" s="231"/>
      <c r="Q24" s="231"/>
      <c r="R24" s="232"/>
      <c r="S24" s="232"/>
      <c r="T24" s="232"/>
      <c r="U24" s="232"/>
      <c r="V24" s="232"/>
      <c r="W24" s="232"/>
      <c r="X24" s="232"/>
      <c r="Y24" s="232"/>
      <c r="Z24" s="212"/>
      <c r="AA24" s="212"/>
      <c r="AB24" s="212"/>
      <c r="AC24" s="212"/>
      <c r="AD24" s="212"/>
      <c r="AE24" s="212"/>
      <c r="AF24" s="212"/>
      <c r="AG24" s="212" t="s">
        <v>182</v>
      </c>
      <c r="AH24" s="212">
        <v>0</v>
      </c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1" x14ac:dyDescent="0.25">
      <c r="A25" s="243">
        <v>7</v>
      </c>
      <c r="B25" s="244" t="s">
        <v>300</v>
      </c>
      <c r="C25" s="258" t="s">
        <v>301</v>
      </c>
      <c r="D25" s="245" t="s">
        <v>258</v>
      </c>
      <c r="E25" s="246">
        <v>41</v>
      </c>
      <c r="F25" s="247">
        <v>5000</v>
      </c>
      <c r="G25" s="248">
        <f>ROUND(E25*F25,2)</f>
        <v>205000</v>
      </c>
      <c r="H25" s="247">
        <v>5000</v>
      </c>
      <c r="I25" s="248">
        <f>ROUND(E25*H25,2)</f>
        <v>205000</v>
      </c>
      <c r="J25" s="247">
        <v>0</v>
      </c>
      <c r="K25" s="248">
        <f>ROUND(E25*J25,2)</f>
        <v>0</v>
      </c>
      <c r="L25" s="248">
        <v>21</v>
      </c>
      <c r="M25" s="248">
        <f>G25*(1+L25/100)</f>
        <v>248050</v>
      </c>
      <c r="N25" s="246">
        <v>0.14746000000000001</v>
      </c>
      <c r="O25" s="246">
        <f>ROUND(E25*N25,2)</f>
        <v>6.05</v>
      </c>
      <c r="P25" s="246">
        <v>0</v>
      </c>
      <c r="Q25" s="246">
        <f>ROUND(E25*P25,2)</f>
        <v>0</v>
      </c>
      <c r="R25" s="248"/>
      <c r="S25" s="248" t="s">
        <v>221</v>
      </c>
      <c r="T25" s="249" t="s">
        <v>222</v>
      </c>
      <c r="U25" s="232">
        <v>0</v>
      </c>
      <c r="V25" s="232">
        <f>ROUND(E25*U25,2)</f>
        <v>0</v>
      </c>
      <c r="W25" s="232"/>
      <c r="X25" s="232" t="s">
        <v>237</v>
      </c>
      <c r="Y25" s="232" t="s">
        <v>179</v>
      </c>
      <c r="Z25" s="212"/>
      <c r="AA25" s="212"/>
      <c r="AB25" s="212"/>
      <c r="AC25" s="212"/>
      <c r="AD25" s="212"/>
      <c r="AE25" s="212"/>
      <c r="AF25" s="212"/>
      <c r="AG25" s="212" t="s">
        <v>238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ht="20.5" outlineLevel="2" x14ac:dyDescent="0.25">
      <c r="A26" s="229"/>
      <c r="B26" s="230"/>
      <c r="C26" s="270" t="s">
        <v>313</v>
      </c>
      <c r="D26" s="268"/>
      <c r="E26" s="268"/>
      <c r="F26" s="268"/>
      <c r="G26" s="268"/>
      <c r="H26" s="232"/>
      <c r="I26" s="232"/>
      <c r="J26" s="232"/>
      <c r="K26" s="232"/>
      <c r="L26" s="232"/>
      <c r="M26" s="232"/>
      <c r="N26" s="231"/>
      <c r="O26" s="231"/>
      <c r="P26" s="231"/>
      <c r="Q26" s="231"/>
      <c r="R26" s="232"/>
      <c r="S26" s="232"/>
      <c r="T26" s="232"/>
      <c r="U26" s="232"/>
      <c r="V26" s="232"/>
      <c r="W26" s="232"/>
      <c r="X26" s="232"/>
      <c r="Y26" s="232"/>
      <c r="Z26" s="212"/>
      <c r="AA26" s="212"/>
      <c r="AB26" s="212"/>
      <c r="AC26" s="212"/>
      <c r="AD26" s="212"/>
      <c r="AE26" s="212"/>
      <c r="AF26" s="212"/>
      <c r="AG26" s="212" t="s">
        <v>252</v>
      </c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69" t="str">
        <f>C26</f>
        <v>- PREFABRIKOVANÝ SCHODIŠŤOVÝ STUPEŇ 1200x320x160 MM PREFABRIKOVANÝ SCHODIŠŤOVÝ STUPEŇ 1200x320x160 MM</v>
      </c>
      <c r="BB26" s="212"/>
      <c r="BC26" s="212"/>
      <c r="BD26" s="212"/>
      <c r="BE26" s="212"/>
      <c r="BF26" s="212"/>
      <c r="BG26" s="212"/>
      <c r="BH26" s="212"/>
    </row>
    <row r="27" spans="1:60" outlineLevel="3" x14ac:dyDescent="0.25">
      <c r="A27" s="229"/>
      <c r="B27" s="230"/>
      <c r="C27" s="272" t="s">
        <v>314</v>
      </c>
      <c r="D27" s="271"/>
      <c r="E27" s="271"/>
      <c r="F27" s="271"/>
      <c r="G27" s="271"/>
      <c r="H27" s="232"/>
      <c r="I27" s="232"/>
      <c r="J27" s="232"/>
      <c r="K27" s="232"/>
      <c r="L27" s="232"/>
      <c r="M27" s="232"/>
      <c r="N27" s="231"/>
      <c r="O27" s="231"/>
      <c r="P27" s="231"/>
      <c r="Q27" s="231"/>
      <c r="R27" s="232"/>
      <c r="S27" s="232"/>
      <c r="T27" s="232"/>
      <c r="U27" s="232"/>
      <c r="V27" s="232"/>
      <c r="W27" s="232"/>
      <c r="X27" s="232"/>
      <c r="Y27" s="232"/>
      <c r="Z27" s="212"/>
      <c r="AA27" s="212"/>
      <c r="AB27" s="212"/>
      <c r="AC27" s="212"/>
      <c r="AD27" s="212"/>
      <c r="AE27" s="212"/>
      <c r="AF27" s="212"/>
      <c r="AG27" s="212" t="s">
        <v>252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3" x14ac:dyDescent="0.25">
      <c r="A28" s="229"/>
      <c r="B28" s="230"/>
      <c r="C28" s="272" t="s">
        <v>315</v>
      </c>
      <c r="D28" s="271"/>
      <c r="E28" s="271"/>
      <c r="F28" s="271"/>
      <c r="G28" s="271"/>
      <c r="H28" s="232"/>
      <c r="I28" s="232"/>
      <c r="J28" s="232"/>
      <c r="K28" s="232"/>
      <c r="L28" s="232"/>
      <c r="M28" s="232"/>
      <c r="N28" s="231"/>
      <c r="O28" s="231"/>
      <c r="P28" s="231"/>
      <c r="Q28" s="231"/>
      <c r="R28" s="232"/>
      <c r="S28" s="232"/>
      <c r="T28" s="232"/>
      <c r="U28" s="232"/>
      <c r="V28" s="232"/>
      <c r="W28" s="232"/>
      <c r="X28" s="232"/>
      <c r="Y28" s="232"/>
      <c r="Z28" s="212"/>
      <c r="AA28" s="212"/>
      <c r="AB28" s="212"/>
      <c r="AC28" s="212"/>
      <c r="AD28" s="212"/>
      <c r="AE28" s="212"/>
      <c r="AF28" s="212"/>
      <c r="AG28" s="212" t="s">
        <v>252</v>
      </c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3" x14ac:dyDescent="0.25">
      <c r="A29" s="229"/>
      <c r="B29" s="230"/>
      <c r="C29" s="272" t="s">
        <v>302</v>
      </c>
      <c r="D29" s="271"/>
      <c r="E29" s="271"/>
      <c r="F29" s="271"/>
      <c r="G29" s="271"/>
      <c r="H29" s="232"/>
      <c r="I29" s="232"/>
      <c r="J29" s="232"/>
      <c r="K29" s="232"/>
      <c r="L29" s="232"/>
      <c r="M29" s="232"/>
      <c r="N29" s="231"/>
      <c r="O29" s="231"/>
      <c r="P29" s="231"/>
      <c r="Q29" s="231"/>
      <c r="R29" s="232"/>
      <c r="S29" s="232"/>
      <c r="T29" s="232"/>
      <c r="U29" s="232"/>
      <c r="V29" s="232"/>
      <c r="W29" s="232"/>
      <c r="X29" s="232"/>
      <c r="Y29" s="232"/>
      <c r="Z29" s="212"/>
      <c r="AA29" s="212"/>
      <c r="AB29" s="212"/>
      <c r="AC29" s="212"/>
      <c r="AD29" s="212"/>
      <c r="AE29" s="212"/>
      <c r="AF29" s="212"/>
      <c r="AG29" s="212" t="s">
        <v>252</v>
      </c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2" x14ac:dyDescent="0.25">
      <c r="A30" s="229"/>
      <c r="B30" s="230"/>
      <c r="C30" s="259" t="s">
        <v>303</v>
      </c>
      <c r="D30" s="233"/>
      <c r="E30" s="234">
        <v>29</v>
      </c>
      <c r="F30" s="232"/>
      <c r="G30" s="232"/>
      <c r="H30" s="232"/>
      <c r="I30" s="232"/>
      <c r="J30" s="232"/>
      <c r="K30" s="232"/>
      <c r="L30" s="232"/>
      <c r="M30" s="232"/>
      <c r="N30" s="231"/>
      <c r="O30" s="231"/>
      <c r="P30" s="231"/>
      <c r="Q30" s="231"/>
      <c r="R30" s="232"/>
      <c r="S30" s="232"/>
      <c r="T30" s="232"/>
      <c r="U30" s="232"/>
      <c r="V30" s="232"/>
      <c r="W30" s="232"/>
      <c r="X30" s="232"/>
      <c r="Y30" s="232"/>
      <c r="Z30" s="212"/>
      <c r="AA30" s="212"/>
      <c r="AB30" s="212"/>
      <c r="AC30" s="212"/>
      <c r="AD30" s="212"/>
      <c r="AE30" s="212"/>
      <c r="AF30" s="212"/>
      <c r="AG30" s="212" t="s">
        <v>182</v>
      </c>
      <c r="AH30" s="212">
        <v>0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3" x14ac:dyDescent="0.25">
      <c r="A31" s="229"/>
      <c r="B31" s="230"/>
      <c r="C31" s="259" t="s">
        <v>304</v>
      </c>
      <c r="D31" s="233"/>
      <c r="E31" s="234">
        <v>12</v>
      </c>
      <c r="F31" s="232"/>
      <c r="G31" s="232"/>
      <c r="H31" s="232"/>
      <c r="I31" s="232"/>
      <c r="J31" s="232"/>
      <c r="K31" s="232"/>
      <c r="L31" s="232"/>
      <c r="M31" s="232"/>
      <c r="N31" s="231"/>
      <c r="O31" s="231"/>
      <c r="P31" s="231"/>
      <c r="Q31" s="231"/>
      <c r="R31" s="232"/>
      <c r="S31" s="232"/>
      <c r="T31" s="232"/>
      <c r="U31" s="232"/>
      <c r="V31" s="232"/>
      <c r="W31" s="232"/>
      <c r="X31" s="232"/>
      <c r="Y31" s="232"/>
      <c r="Z31" s="212"/>
      <c r="AA31" s="212"/>
      <c r="AB31" s="212"/>
      <c r="AC31" s="212"/>
      <c r="AD31" s="212"/>
      <c r="AE31" s="212"/>
      <c r="AF31" s="212"/>
      <c r="AG31" s="212" t="s">
        <v>182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ht="13" x14ac:dyDescent="0.25">
      <c r="A32" s="236" t="s">
        <v>172</v>
      </c>
      <c r="B32" s="237" t="s">
        <v>130</v>
      </c>
      <c r="C32" s="257" t="s">
        <v>131</v>
      </c>
      <c r="D32" s="238"/>
      <c r="E32" s="239"/>
      <c r="F32" s="240"/>
      <c r="G32" s="240">
        <f>SUMIF(AG33:AG33,"&lt;&gt;NOR",G33:G33)</f>
        <v>45034.61</v>
      </c>
      <c r="H32" s="240"/>
      <c r="I32" s="240">
        <f>SUM(I33:I33)</f>
        <v>0</v>
      </c>
      <c r="J32" s="240"/>
      <c r="K32" s="240">
        <f>SUM(K33:K33)</f>
        <v>45034.61</v>
      </c>
      <c r="L32" s="240"/>
      <c r="M32" s="240">
        <f>SUM(M33:M33)</f>
        <v>54491.878100000002</v>
      </c>
      <c r="N32" s="239"/>
      <c r="O32" s="239">
        <f>SUM(O33:O33)</f>
        <v>0</v>
      </c>
      <c r="P32" s="239"/>
      <c r="Q32" s="239">
        <f>SUM(Q33:Q33)</f>
        <v>0</v>
      </c>
      <c r="R32" s="240"/>
      <c r="S32" s="240"/>
      <c r="T32" s="241"/>
      <c r="U32" s="235"/>
      <c r="V32" s="235">
        <f>SUM(V33:V33)</f>
        <v>54.11</v>
      </c>
      <c r="W32" s="235"/>
      <c r="X32" s="235"/>
      <c r="Y32" s="235"/>
      <c r="AG32" t="s">
        <v>173</v>
      </c>
    </row>
    <row r="33" spans="1:60" outlineLevel="1" x14ac:dyDescent="0.25">
      <c r="A33" s="250">
        <v>8</v>
      </c>
      <c r="B33" s="251" t="s">
        <v>305</v>
      </c>
      <c r="C33" s="260" t="s">
        <v>306</v>
      </c>
      <c r="D33" s="252" t="s">
        <v>246</v>
      </c>
      <c r="E33" s="253">
        <v>28.11149</v>
      </c>
      <c r="F33" s="254">
        <v>1602</v>
      </c>
      <c r="G33" s="255">
        <f>ROUND(E33*F33,2)</f>
        <v>45034.61</v>
      </c>
      <c r="H33" s="254">
        <v>0</v>
      </c>
      <c r="I33" s="255">
        <f>ROUND(E33*H33,2)</f>
        <v>0</v>
      </c>
      <c r="J33" s="254">
        <v>1602</v>
      </c>
      <c r="K33" s="255">
        <f>ROUND(E33*J33,2)</f>
        <v>45034.61</v>
      </c>
      <c r="L33" s="255">
        <v>21</v>
      </c>
      <c r="M33" s="255">
        <f>G33*(1+L33/100)</f>
        <v>54491.878100000002</v>
      </c>
      <c r="N33" s="253">
        <v>0</v>
      </c>
      <c r="O33" s="253">
        <f>ROUND(E33*N33,2)</f>
        <v>0</v>
      </c>
      <c r="P33" s="253">
        <v>0</v>
      </c>
      <c r="Q33" s="253">
        <f>ROUND(E33*P33,2)</f>
        <v>0</v>
      </c>
      <c r="R33" s="255"/>
      <c r="S33" s="255" t="s">
        <v>177</v>
      </c>
      <c r="T33" s="256" t="s">
        <v>177</v>
      </c>
      <c r="U33" s="232">
        <v>1.925</v>
      </c>
      <c r="V33" s="232">
        <f>ROUND(E33*U33,2)</f>
        <v>54.11</v>
      </c>
      <c r="W33" s="232"/>
      <c r="X33" s="232" t="s">
        <v>247</v>
      </c>
      <c r="Y33" s="232" t="s">
        <v>179</v>
      </c>
      <c r="Z33" s="212"/>
      <c r="AA33" s="212"/>
      <c r="AB33" s="212"/>
      <c r="AC33" s="212"/>
      <c r="AD33" s="212"/>
      <c r="AE33" s="212"/>
      <c r="AF33" s="212"/>
      <c r="AG33" s="212" t="s">
        <v>248</v>
      </c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ht="13" x14ac:dyDescent="0.25">
      <c r="A34" s="236" t="s">
        <v>172</v>
      </c>
      <c r="B34" s="237" t="s">
        <v>137</v>
      </c>
      <c r="C34" s="257" t="s">
        <v>138</v>
      </c>
      <c r="D34" s="238"/>
      <c r="E34" s="239"/>
      <c r="F34" s="240"/>
      <c r="G34" s="240">
        <f>SUMIF(AG35:AG36,"&lt;&gt;NOR",G35:G36)</f>
        <v>48425.599999999999</v>
      </c>
      <c r="H34" s="240"/>
      <c r="I34" s="240">
        <f>SUM(I35:I36)</f>
        <v>0</v>
      </c>
      <c r="J34" s="240"/>
      <c r="K34" s="240">
        <f>SUM(K35:K36)</f>
        <v>48425.599999999999</v>
      </c>
      <c r="L34" s="240"/>
      <c r="M34" s="240">
        <f>SUM(M35:M36)</f>
        <v>58594.975999999995</v>
      </c>
      <c r="N34" s="239"/>
      <c r="O34" s="239">
        <f>SUM(O35:O36)</f>
        <v>0</v>
      </c>
      <c r="P34" s="239"/>
      <c r="Q34" s="239">
        <f>SUM(Q35:Q36)</f>
        <v>0</v>
      </c>
      <c r="R34" s="240"/>
      <c r="S34" s="240"/>
      <c r="T34" s="241"/>
      <c r="U34" s="235"/>
      <c r="V34" s="235">
        <f>SUM(V35:V36)</f>
        <v>0</v>
      </c>
      <c r="W34" s="235"/>
      <c r="X34" s="235"/>
      <c r="Y34" s="235"/>
      <c r="AG34" t="s">
        <v>173</v>
      </c>
    </row>
    <row r="35" spans="1:60" outlineLevel="1" x14ac:dyDescent="0.25">
      <c r="A35" s="243">
        <v>9</v>
      </c>
      <c r="B35" s="244" t="s">
        <v>307</v>
      </c>
      <c r="C35" s="258" t="s">
        <v>308</v>
      </c>
      <c r="D35" s="245" t="s">
        <v>242</v>
      </c>
      <c r="E35" s="246">
        <v>15.132999999999999</v>
      </c>
      <c r="F35" s="247">
        <v>3200</v>
      </c>
      <c r="G35" s="248">
        <f>ROUND(E35*F35,2)</f>
        <v>48425.599999999999</v>
      </c>
      <c r="H35" s="247">
        <v>0</v>
      </c>
      <c r="I35" s="248">
        <f>ROUND(E35*H35,2)</f>
        <v>0</v>
      </c>
      <c r="J35" s="247">
        <v>3200</v>
      </c>
      <c r="K35" s="248">
        <f>ROUND(E35*J35,2)</f>
        <v>48425.599999999999</v>
      </c>
      <c r="L35" s="248">
        <v>21</v>
      </c>
      <c r="M35" s="248">
        <f>G35*(1+L35/100)</f>
        <v>58594.975999999995</v>
      </c>
      <c r="N35" s="246">
        <v>0</v>
      </c>
      <c r="O35" s="246">
        <f>ROUND(E35*N35,2)</f>
        <v>0</v>
      </c>
      <c r="P35" s="246">
        <v>0</v>
      </c>
      <c r="Q35" s="246">
        <f>ROUND(E35*P35,2)</f>
        <v>0</v>
      </c>
      <c r="R35" s="248"/>
      <c r="S35" s="248" t="s">
        <v>221</v>
      </c>
      <c r="T35" s="249" t="s">
        <v>222</v>
      </c>
      <c r="U35" s="232">
        <v>0</v>
      </c>
      <c r="V35" s="232">
        <f>ROUND(E35*U35,2)</f>
        <v>0</v>
      </c>
      <c r="W35" s="232"/>
      <c r="X35" s="232" t="s">
        <v>178</v>
      </c>
      <c r="Y35" s="232" t="s">
        <v>179</v>
      </c>
      <c r="Z35" s="212"/>
      <c r="AA35" s="212"/>
      <c r="AB35" s="212"/>
      <c r="AC35" s="212"/>
      <c r="AD35" s="212"/>
      <c r="AE35" s="212"/>
      <c r="AF35" s="212"/>
      <c r="AG35" s="212" t="s">
        <v>180</v>
      </c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2" x14ac:dyDescent="0.25">
      <c r="A36" s="229"/>
      <c r="B36" s="230"/>
      <c r="C36" s="259" t="s">
        <v>309</v>
      </c>
      <c r="D36" s="233"/>
      <c r="E36" s="234">
        <v>15.132999999999999</v>
      </c>
      <c r="F36" s="232"/>
      <c r="G36" s="232"/>
      <c r="H36" s="232"/>
      <c r="I36" s="232"/>
      <c r="J36" s="232"/>
      <c r="K36" s="232"/>
      <c r="L36" s="232"/>
      <c r="M36" s="232"/>
      <c r="N36" s="231"/>
      <c r="O36" s="231"/>
      <c r="P36" s="231"/>
      <c r="Q36" s="231"/>
      <c r="R36" s="232"/>
      <c r="S36" s="232"/>
      <c r="T36" s="232"/>
      <c r="U36" s="232"/>
      <c r="V36" s="232"/>
      <c r="W36" s="232"/>
      <c r="X36" s="232"/>
      <c r="Y36" s="232"/>
      <c r="Z36" s="212"/>
      <c r="AA36" s="212"/>
      <c r="AB36" s="212"/>
      <c r="AC36" s="212"/>
      <c r="AD36" s="212"/>
      <c r="AE36" s="212"/>
      <c r="AF36" s="212"/>
      <c r="AG36" s="212" t="s">
        <v>182</v>
      </c>
      <c r="AH36" s="212">
        <v>0</v>
      </c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ht="13" x14ac:dyDescent="0.25">
      <c r="A37" s="236" t="s">
        <v>172</v>
      </c>
      <c r="B37" s="237" t="s">
        <v>139</v>
      </c>
      <c r="C37" s="257" t="s">
        <v>140</v>
      </c>
      <c r="D37" s="238"/>
      <c r="E37" s="239"/>
      <c r="F37" s="240"/>
      <c r="G37" s="240">
        <f>SUMIF(AG38:AG38,"&lt;&gt;NOR",G38:G38)</f>
        <v>8256</v>
      </c>
      <c r="H37" s="240"/>
      <c r="I37" s="240">
        <f>SUM(I38:I38)</f>
        <v>0</v>
      </c>
      <c r="J37" s="240"/>
      <c r="K37" s="240">
        <f>SUM(K38:K38)</f>
        <v>8256</v>
      </c>
      <c r="L37" s="240"/>
      <c r="M37" s="240">
        <f>SUM(M38:M38)</f>
        <v>9989.76</v>
      </c>
      <c r="N37" s="239"/>
      <c r="O37" s="239">
        <f>SUM(O38:O38)</f>
        <v>0</v>
      </c>
      <c r="P37" s="239"/>
      <c r="Q37" s="239">
        <f>SUM(Q38:Q38)</f>
        <v>0</v>
      </c>
      <c r="R37" s="240"/>
      <c r="S37" s="240"/>
      <c r="T37" s="241"/>
      <c r="U37" s="235"/>
      <c r="V37" s="235">
        <f>SUM(V38:V38)</f>
        <v>0</v>
      </c>
      <c r="W37" s="235"/>
      <c r="X37" s="235"/>
      <c r="Y37" s="235"/>
      <c r="AG37" t="s">
        <v>173</v>
      </c>
    </row>
    <row r="38" spans="1:60" ht="30" outlineLevel="1" x14ac:dyDescent="0.25">
      <c r="A38" s="243">
        <v>10</v>
      </c>
      <c r="B38" s="244" t="s">
        <v>310</v>
      </c>
      <c r="C38" s="258" t="s">
        <v>311</v>
      </c>
      <c r="D38" s="245" t="s">
        <v>312</v>
      </c>
      <c r="E38" s="246">
        <v>25.8</v>
      </c>
      <c r="F38" s="247">
        <v>320</v>
      </c>
      <c r="G38" s="248">
        <f>ROUND(E38*F38,2)</f>
        <v>8256</v>
      </c>
      <c r="H38" s="247">
        <v>0</v>
      </c>
      <c r="I38" s="248">
        <f>ROUND(E38*H38,2)</f>
        <v>0</v>
      </c>
      <c r="J38" s="247">
        <v>320</v>
      </c>
      <c r="K38" s="248">
        <f>ROUND(E38*J38,2)</f>
        <v>8256</v>
      </c>
      <c r="L38" s="248">
        <v>21</v>
      </c>
      <c r="M38" s="248">
        <f>G38*(1+L38/100)</f>
        <v>9989.76</v>
      </c>
      <c r="N38" s="246">
        <v>0</v>
      </c>
      <c r="O38" s="246">
        <f>ROUND(E38*N38,2)</f>
        <v>0</v>
      </c>
      <c r="P38" s="246">
        <v>0</v>
      </c>
      <c r="Q38" s="246">
        <f>ROUND(E38*P38,2)</f>
        <v>0</v>
      </c>
      <c r="R38" s="248"/>
      <c r="S38" s="248" t="s">
        <v>221</v>
      </c>
      <c r="T38" s="249" t="s">
        <v>222</v>
      </c>
      <c r="U38" s="232">
        <v>0</v>
      </c>
      <c r="V38" s="232">
        <f>ROUND(E38*U38,2)</f>
        <v>0</v>
      </c>
      <c r="W38" s="232"/>
      <c r="X38" s="232" t="s">
        <v>178</v>
      </c>
      <c r="Y38" s="232" t="s">
        <v>179</v>
      </c>
      <c r="Z38" s="212"/>
      <c r="AA38" s="212"/>
      <c r="AB38" s="212"/>
      <c r="AC38" s="212"/>
      <c r="AD38" s="212"/>
      <c r="AE38" s="212"/>
      <c r="AF38" s="212"/>
      <c r="AG38" s="212" t="s">
        <v>180</v>
      </c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x14ac:dyDescent="0.25">
      <c r="A39" s="3"/>
      <c r="B39" s="4"/>
      <c r="C39" s="261"/>
      <c r="D39" s="6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AE39">
        <v>12</v>
      </c>
      <c r="AF39">
        <v>21</v>
      </c>
      <c r="AG39" t="s">
        <v>158</v>
      </c>
    </row>
    <row r="40" spans="1:60" ht="13" x14ac:dyDescent="0.25">
      <c r="A40" s="215"/>
      <c r="B40" s="216" t="s">
        <v>31</v>
      </c>
      <c r="C40" s="262"/>
      <c r="D40" s="217"/>
      <c r="E40" s="218"/>
      <c r="F40" s="218"/>
      <c r="G40" s="242">
        <f>G8+G32+G34+G37</f>
        <v>489739.57999999996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AE40">
        <f>SUMIF(L7:L38,AE39,G7:G38)</f>
        <v>0</v>
      </c>
      <c r="AF40">
        <f>SUMIF(L7:L38,AF39,G7:G38)</f>
        <v>489739.57999999996</v>
      </c>
      <c r="AG40" t="s">
        <v>201</v>
      </c>
    </row>
    <row r="41" spans="1:60" x14ac:dyDescent="0.25">
      <c r="A41" s="3"/>
      <c r="B41" s="4"/>
      <c r="C41" s="261"/>
      <c r="D41" s="6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60" x14ac:dyDescent="0.25">
      <c r="A42" s="3"/>
      <c r="B42" s="4"/>
      <c r="C42" s="261"/>
      <c r="D42" s="6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60" x14ac:dyDescent="0.25">
      <c r="A43" s="219" t="s">
        <v>202</v>
      </c>
      <c r="B43" s="219"/>
      <c r="C43" s="263"/>
      <c r="D43" s="6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60" x14ac:dyDescent="0.25">
      <c r="A44" s="220"/>
      <c r="B44" s="221"/>
      <c r="C44" s="264"/>
      <c r="D44" s="221"/>
      <c r="E44" s="221"/>
      <c r="F44" s="221"/>
      <c r="G44" s="222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AG44" t="s">
        <v>203</v>
      </c>
    </row>
    <row r="45" spans="1:60" x14ac:dyDescent="0.25">
      <c r="A45" s="223"/>
      <c r="B45" s="224"/>
      <c r="C45" s="265"/>
      <c r="D45" s="224"/>
      <c r="E45" s="224"/>
      <c r="F45" s="224"/>
      <c r="G45" s="225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60" x14ac:dyDescent="0.25">
      <c r="A46" s="223"/>
      <c r="B46" s="224"/>
      <c r="C46" s="265"/>
      <c r="D46" s="224"/>
      <c r="E46" s="224"/>
      <c r="F46" s="224"/>
      <c r="G46" s="225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60" x14ac:dyDescent="0.25">
      <c r="A47" s="223"/>
      <c r="B47" s="224"/>
      <c r="C47" s="265"/>
      <c r="D47" s="224"/>
      <c r="E47" s="224"/>
      <c r="F47" s="224"/>
      <c r="G47" s="225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60" x14ac:dyDescent="0.25">
      <c r="A48" s="226"/>
      <c r="B48" s="227"/>
      <c r="C48" s="266"/>
      <c r="D48" s="227"/>
      <c r="E48" s="227"/>
      <c r="F48" s="227"/>
      <c r="G48" s="228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33" x14ac:dyDescent="0.25">
      <c r="A49" s="3"/>
      <c r="B49" s="4"/>
      <c r="C49" s="261"/>
      <c r="D49" s="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33" x14ac:dyDescent="0.25">
      <c r="C50" s="267"/>
      <c r="D50" s="10"/>
      <c r="AG50" t="s">
        <v>204</v>
      </c>
    </row>
    <row r="51" spans="1:33" x14ac:dyDescent="0.25">
      <c r="D51" s="10"/>
    </row>
    <row r="52" spans="1:33" x14ac:dyDescent="0.25">
      <c r="D52" s="10"/>
    </row>
    <row r="53" spans="1:33" x14ac:dyDescent="0.25">
      <c r="D53" s="10"/>
    </row>
    <row r="54" spans="1:33" x14ac:dyDescent="0.25">
      <c r="D54" s="10"/>
    </row>
    <row r="55" spans="1:33" x14ac:dyDescent="0.25">
      <c r="D55" s="10"/>
    </row>
    <row r="56" spans="1:33" x14ac:dyDescent="0.25">
      <c r="D56" s="10"/>
    </row>
    <row r="57" spans="1:33" x14ac:dyDescent="0.25">
      <c r="D57" s="10"/>
    </row>
    <row r="58" spans="1:33" x14ac:dyDescent="0.25">
      <c r="D58" s="10"/>
    </row>
    <row r="59" spans="1:33" x14ac:dyDescent="0.25">
      <c r="D59" s="10"/>
    </row>
    <row r="60" spans="1:33" x14ac:dyDescent="0.25">
      <c r="D60" s="10"/>
    </row>
    <row r="61" spans="1:33" x14ac:dyDescent="0.25">
      <c r="D61" s="10"/>
    </row>
    <row r="62" spans="1:33" x14ac:dyDescent="0.25">
      <c r="D62" s="10"/>
    </row>
    <row r="63" spans="1:33" x14ac:dyDescent="0.25">
      <c r="D63" s="10"/>
    </row>
    <row r="64" spans="1:33" x14ac:dyDescent="0.25">
      <c r="D64" s="10"/>
    </row>
    <row r="65" spans="4:4" x14ac:dyDescent="0.25">
      <c r="D65" s="10"/>
    </row>
    <row r="66" spans="4:4" x14ac:dyDescent="0.25">
      <c r="D66" s="10"/>
    </row>
    <row r="67" spans="4:4" x14ac:dyDescent="0.25">
      <c r="D67" s="10"/>
    </row>
    <row r="68" spans="4:4" x14ac:dyDescent="0.25">
      <c r="D68" s="10"/>
    </row>
    <row r="69" spans="4:4" x14ac:dyDescent="0.25">
      <c r="D69" s="10"/>
    </row>
    <row r="70" spans="4:4" x14ac:dyDescent="0.25">
      <c r="D70" s="10"/>
    </row>
    <row r="71" spans="4:4" x14ac:dyDescent="0.25">
      <c r="D71" s="10"/>
    </row>
    <row r="72" spans="4:4" x14ac:dyDescent="0.25">
      <c r="D72" s="10"/>
    </row>
    <row r="73" spans="4:4" x14ac:dyDescent="0.25">
      <c r="D73" s="10"/>
    </row>
    <row r="74" spans="4:4" x14ac:dyDescent="0.25">
      <c r="D74" s="10"/>
    </row>
    <row r="75" spans="4:4" x14ac:dyDescent="0.25">
      <c r="D75" s="10"/>
    </row>
    <row r="76" spans="4:4" x14ac:dyDescent="0.25">
      <c r="D76" s="10"/>
    </row>
    <row r="77" spans="4:4" x14ac:dyDescent="0.25">
      <c r="D77" s="10"/>
    </row>
    <row r="78" spans="4:4" x14ac:dyDescent="0.25">
      <c r="D78" s="10"/>
    </row>
    <row r="79" spans="4:4" x14ac:dyDescent="0.25">
      <c r="D79" s="10"/>
    </row>
    <row r="80" spans="4:4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10">
    <mergeCell ref="A1:G1"/>
    <mergeCell ref="C2:G2"/>
    <mergeCell ref="C3:G3"/>
    <mergeCell ref="C4:G4"/>
    <mergeCell ref="A43:C43"/>
    <mergeCell ref="A44:G48"/>
    <mergeCell ref="C26:G26"/>
    <mergeCell ref="C27:G27"/>
    <mergeCell ref="C28:G28"/>
    <mergeCell ref="C29:G29"/>
  </mergeCells>
  <pageMargins left="0.59055118110236204" right="0.196850393700787" top="0.75" bottom="0.75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0C2AC-D41F-4CA3-B4B7-1474FAAFE25F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5" outlineLevelRow="3" x14ac:dyDescent="0.25"/>
  <cols>
    <col min="1" max="1" width="3.36328125" customWidth="1"/>
    <col min="2" max="2" width="12.453125" style="176" customWidth="1"/>
    <col min="3" max="3" width="38.1796875" style="176" customWidth="1"/>
    <col min="4" max="4" width="4.81640625" customWidth="1"/>
    <col min="5" max="5" width="10.453125" customWidth="1"/>
    <col min="6" max="6" width="9.81640625" customWidth="1"/>
    <col min="7" max="7" width="12.6328125" customWidth="1"/>
    <col min="8" max="18" width="0" hidden="1" customWidth="1"/>
    <col min="20" max="20" width="9.08984375" customWidth="1"/>
    <col min="21" max="25" width="0" hidden="1" customWidth="1"/>
    <col min="29" max="29" width="0" hidden="1" customWidth="1"/>
    <col min="31" max="41" width="0" hidden="1" customWidth="1"/>
    <col min="53" max="53" width="73.6328125" customWidth="1"/>
  </cols>
  <sheetData>
    <row r="1" spans="1:60" ht="15.75" customHeight="1" x14ac:dyDescent="0.35">
      <c r="A1" s="197" t="s">
        <v>7</v>
      </c>
      <c r="B1" s="197"/>
      <c r="C1" s="197"/>
      <c r="D1" s="197"/>
      <c r="E1" s="197"/>
      <c r="F1" s="197"/>
      <c r="G1" s="197"/>
      <c r="AG1" t="s">
        <v>146</v>
      </c>
    </row>
    <row r="2" spans="1:60" ht="2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147</v>
      </c>
    </row>
    <row r="3" spans="1:60" ht="25" customHeight="1" x14ac:dyDescent="0.25">
      <c r="A3" s="198" t="s">
        <v>9</v>
      </c>
      <c r="B3" s="49" t="s">
        <v>58</v>
      </c>
      <c r="C3" s="201" t="s">
        <v>59</v>
      </c>
      <c r="D3" s="199"/>
      <c r="E3" s="199"/>
      <c r="F3" s="199"/>
      <c r="G3" s="200"/>
      <c r="AC3" s="176" t="s">
        <v>147</v>
      </c>
      <c r="AG3" t="s">
        <v>148</v>
      </c>
    </row>
    <row r="4" spans="1:60" ht="25" customHeight="1" x14ac:dyDescent="0.25">
      <c r="A4" s="202" t="s">
        <v>10</v>
      </c>
      <c r="B4" s="203" t="s">
        <v>60</v>
      </c>
      <c r="C4" s="204" t="s">
        <v>59</v>
      </c>
      <c r="D4" s="205"/>
      <c r="E4" s="205"/>
      <c r="F4" s="205"/>
      <c r="G4" s="206"/>
      <c r="AG4" t="s">
        <v>149</v>
      </c>
    </row>
    <row r="5" spans="1:60" x14ac:dyDescent="0.25">
      <c r="D5" s="10"/>
    </row>
    <row r="6" spans="1:60" ht="37.5" x14ac:dyDescent="0.25">
      <c r="A6" s="208" t="s">
        <v>150</v>
      </c>
      <c r="B6" s="210" t="s">
        <v>151</v>
      </c>
      <c r="C6" s="210" t="s">
        <v>152</v>
      </c>
      <c r="D6" s="209" t="s">
        <v>153</v>
      </c>
      <c r="E6" s="208" t="s">
        <v>154</v>
      </c>
      <c r="F6" s="207" t="s">
        <v>155</v>
      </c>
      <c r="G6" s="208" t="s">
        <v>31</v>
      </c>
      <c r="H6" s="211" t="s">
        <v>32</v>
      </c>
      <c r="I6" s="211" t="s">
        <v>156</v>
      </c>
      <c r="J6" s="211" t="s">
        <v>33</v>
      </c>
      <c r="K6" s="211" t="s">
        <v>157</v>
      </c>
      <c r="L6" s="211" t="s">
        <v>158</v>
      </c>
      <c r="M6" s="211" t="s">
        <v>159</v>
      </c>
      <c r="N6" s="211" t="s">
        <v>160</v>
      </c>
      <c r="O6" s="211" t="s">
        <v>161</v>
      </c>
      <c r="P6" s="211" t="s">
        <v>162</v>
      </c>
      <c r="Q6" s="211" t="s">
        <v>163</v>
      </c>
      <c r="R6" s="211" t="s">
        <v>164</v>
      </c>
      <c r="S6" s="211" t="s">
        <v>165</v>
      </c>
      <c r="T6" s="211" t="s">
        <v>166</v>
      </c>
      <c r="U6" s="211" t="s">
        <v>167</v>
      </c>
      <c r="V6" s="211" t="s">
        <v>168</v>
      </c>
      <c r="W6" s="211" t="s">
        <v>169</v>
      </c>
      <c r="X6" s="211" t="s">
        <v>170</v>
      </c>
      <c r="Y6" s="211" t="s">
        <v>171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ht="13" x14ac:dyDescent="0.25">
      <c r="A8" s="236" t="s">
        <v>172</v>
      </c>
      <c r="B8" s="237" t="s">
        <v>117</v>
      </c>
      <c r="C8" s="257" t="s">
        <v>118</v>
      </c>
      <c r="D8" s="238"/>
      <c r="E8" s="239"/>
      <c r="F8" s="240"/>
      <c r="G8" s="240">
        <f>SUMIF(AG9:AG16,"&lt;&gt;NOR",G9:G16)</f>
        <v>2621.12</v>
      </c>
      <c r="H8" s="240"/>
      <c r="I8" s="240">
        <f>SUM(I9:I16)</f>
        <v>0</v>
      </c>
      <c r="J8" s="240"/>
      <c r="K8" s="240">
        <f>SUM(K9:K16)</f>
        <v>2621.12</v>
      </c>
      <c r="L8" s="240"/>
      <c r="M8" s="240">
        <f>SUM(M9:M16)</f>
        <v>3171.5552000000002</v>
      </c>
      <c r="N8" s="239"/>
      <c r="O8" s="239">
        <f>SUM(O9:O16)</f>
        <v>0</v>
      </c>
      <c r="P8" s="239"/>
      <c r="Q8" s="239">
        <f>SUM(Q9:Q16)</f>
        <v>0</v>
      </c>
      <c r="R8" s="240"/>
      <c r="S8" s="240"/>
      <c r="T8" s="241"/>
      <c r="U8" s="235"/>
      <c r="V8" s="235">
        <f>SUM(V9:V16)</f>
        <v>1.98</v>
      </c>
      <c r="W8" s="235"/>
      <c r="X8" s="235"/>
      <c r="Y8" s="235"/>
      <c r="AG8" t="s">
        <v>173</v>
      </c>
    </row>
    <row r="9" spans="1:60" outlineLevel="1" x14ac:dyDescent="0.25">
      <c r="A9" s="243">
        <v>1</v>
      </c>
      <c r="B9" s="244" t="s">
        <v>316</v>
      </c>
      <c r="C9" s="258" t="s">
        <v>317</v>
      </c>
      <c r="D9" s="245" t="s">
        <v>176</v>
      </c>
      <c r="E9" s="246">
        <v>0.63</v>
      </c>
      <c r="F9" s="247">
        <v>2355</v>
      </c>
      <c r="G9" s="248">
        <f>ROUND(E9*F9,2)</f>
        <v>1483.65</v>
      </c>
      <c r="H9" s="247">
        <v>0</v>
      </c>
      <c r="I9" s="248">
        <f>ROUND(E9*H9,2)</f>
        <v>0</v>
      </c>
      <c r="J9" s="247">
        <v>2355</v>
      </c>
      <c r="K9" s="248">
        <f>ROUND(E9*J9,2)</f>
        <v>1483.65</v>
      </c>
      <c r="L9" s="248">
        <v>21</v>
      </c>
      <c r="M9" s="248">
        <f>G9*(1+L9/100)</f>
        <v>1795.2165</v>
      </c>
      <c r="N9" s="246">
        <v>0</v>
      </c>
      <c r="O9" s="246">
        <f>ROUND(E9*N9,2)</f>
        <v>0</v>
      </c>
      <c r="P9" s="246">
        <v>0</v>
      </c>
      <c r="Q9" s="246">
        <f>ROUND(E9*P9,2)</f>
        <v>0</v>
      </c>
      <c r="R9" s="248"/>
      <c r="S9" s="248" t="s">
        <v>177</v>
      </c>
      <c r="T9" s="249" t="s">
        <v>177</v>
      </c>
      <c r="U9" s="232">
        <v>3.13</v>
      </c>
      <c r="V9" s="232">
        <f>ROUND(E9*U9,2)</f>
        <v>1.97</v>
      </c>
      <c r="W9" s="232"/>
      <c r="X9" s="232" t="s">
        <v>178</v>
      </c>
      <c r="Y9" s="232" t="s">
        <v>179</v>
      </c>
      <c r="Z9" s="212"/>
      <c r="AA9" s="212"/>
      <c r="AB9" s="212"/>
      <c r="AC9" s="212"/>
      <c r="AD9" s="212"/>
      <c r="AE9" s="212"/>
      <c r="AF9" s="212"/>
      <c r="AG9" s="212" t="s">
        <v>180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59" t="s">
        <v>318</v>
      </c>
      <c r="D10" s="233"/>
      <c r="E10" s="234"/>
      <c r="F10" s="232"/>
      <c r="G10" s="232"/>
      <c r="H10" s="232"/>
      <c r="I10" s="232"/>
      <c r="J10" s="232"/>
      <c r="K10" s="232"/>
      <c r="L10" s="232"/>
      <c r="M10" s="232"/>
      <c r="N10" s="231"/>
      <c r="O10" s="231"/>
      <c r="P10" s="231"/>
      <c r="Q10" s="231"/>
      <c r="R10" s="232"/>
      <c r="S10" s="232"/>
      <c r="T10" s="232"/>
      <c r="U10" s="232"/>
      <c r="V10" s="232"/>
      <c r="W10" s="232"/>
      <c r="X10" s="232"/>
      <c r="Y10" s="232"/>
      <c r="Z10" s="212"/>
      <c r="AA10" s="212"/>
      <c r="AB10" s="212"/>
      <c r="AC10" s="212"/>
      <c r="AD10" s="212"/>
      <c r="AE10" s="212"/>
      <c r="AF10" s="212"/>
      <c r="AG10" s="212" t="s">
        <v>182</v>
      </c>
      <c r="AH10" s="212">
        <v>0</v>
      </c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3" x14ac:dyDescent="0.25">
      <c r="A11" s="229"/>
      <c r="B11" s="230"/>
      <c r="C11" s="259" t="s">
        <v>319</v>
      </c>
      <c r="D11" s="233"/>
      <c r="E11" s="234">
        <v>0.504</v>
      </c>
      <c r="F11" s="232"/>
      <c r="G11" s="232"/>
      <c r="H11" s="232"/>
      <c r="I11" s="232"/>
      <c r="J11" s="232"/>
      <c r="K11" s="232"/>
      <c r="L11" s="232"/>
      <c r="M11" s="232"/>
      <c r="N11" s="231"/>
      <c r="O11" s="231"/>
      <c r="P11" s="231"/>
      <c r="Q11" s="231"/>
      <c r="R11" s="232"/>
      <c r="S11" s="232"/>
      <c r="T11" s="232"/>
      <c r="U11" s="232"/>
      <c r="V11" s="232"/>
      <c r="W11" s="232"/>
      <c r="X11" s="232"/>
      <c r="Y11" s="232"/>
      <c r="Z11" s="212"/>
      <c r="AA11" s="212"/>
      <c r="AB11" s="212"/>
      <c r="AC11" s="212"/>
      <c r="AD11" s="212"/>
      <c r="AE11" s="212"/>
      <c r="AF11" s="212"/>
      <c r="AG11" s="212" t="s">
        <v>182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3" x14ac:dyDescent="0.25">
      <c r="A12" s="229"/>
      <c r="B12" s="230"/>
      <c r="C12" s="259" t="s">
        <v>320</v>
      </c>
      <c r="D12" s="233"/>
      <c r="E12" s="234">
        <v>0.126</v>
      </c>
      <c r="F12" s="232"/>
      <c r="G12" s="232"/>
      <c r="H12" s="232"/>
      <c r="I12" s="232"/>
      <c r="J12" s="232"/>
      <c r="K12" s="232"/>
      <c r="L12" s="232"/>
      <c r="M12" s="232"/>
      <c r="N12" s="231"/>
      <c r="O12" s="231"/>
      <c r="P12" s="231"/>
      <c r="Q12" s="231"/>
      <c r="R12" s="232"/>
      <c r="S12" s="232"/>
      <c r="T12" s="232"/>
      <c r="U12" s="232"/>
      <c r="V12" s="232"/>
      <c r="W12" s="232"/>
      <c r="X12" s="232"/>
      <c r="Y12" s="232"/>
      <c r="Z12" s="212"/>
      <c r="AA12" s="212"/>
      <c r="AB12" s="212"/>
      <c r="AC12" s="212"/>
      <c r="AD12" s="212"/>
      <c r="AE12" s="212"/>
      <c r="AF12" s="212"/>
      <c r="AG12" s="212" t="s">
        <v>182</v>
      </c>
      <c r="AH12" s="212">
        <v>0</v>
      </c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1" x14ac:dyDescent="0.25">
      <c r="A13" s="250">
        <v>2</v>
      </c>
      <c r="B13" s="251" t="s">
        <v>193</v>
      </c>
      <c r="C13" s="260" t="s">
        <v>194</v>
      </c>
      <c r="D13" s="252" t="s">
        <v>176</v>
      </c>
      <c r="E13" s="253">
        <v>0.63</v>
      </c>
      <c r="F13" s="254">
        <v>352.5</v>
      </c>
      <c r="G13" s="255">
        <f>ROUND(E13*F13,2)</f>
        <v>222.08</v>
      </c>
      <c r="H13" s="254">
        <v>0</v>
      </c>
      <c r="I13" s="255">
        <f>ROUND(E13*H13,2)</f>
        <v>0</v>
      </c>
      <c r="J13" s="254">
        <v>352.5</v>
      </c>
      <c r="K13" s="255">
        <f>ROUND(E13*J13,2)</f>
        <v>222.08</v>
      </c>
      <c r="L13" s="255">
        <v>21</v>
      </c>
      <c r="M13" s="255">
        <f>G13*(1+L13/100)</f>
        <v>268.71680000000003</v>
      </c>
      <c r="N13" s="253">
        <v>0</v>
      </c>
      <c r="O13" s="253">
        <f>ROUND(E13*N13,2)</f>
        <v>0</v>
      </c>
      <c r="P13" s="253">
        <v>0</v>
      </c>
      <c r="Q13" s="253">
        <f>ROUND(E13*P13,2)</f>
        <v>0</v>
      </c>
      <c r="R13" s="255"/>
      <c r="S13" s="255" t="s">
        <v>177</v>
      </c>
      <c r="T13" s="256" t="s">
        <v>177</v>
      </c>
      <c r="U13" s="232">
        <v>0.01</v>
      </c>
      <c r="V13" s="232">
        <f>ROUND(E13*U13,2)</f>
        <v>0.01</v>
      </c>
      <c r="W13" s="232"/>
      <c r="X13" s="232" t="s">
        <v>178</v>
      </c>
      <c r="Y13" s="232" t="s">
        <v>179</v>
      </c>
      <c r="Z13" s="212"/>
      <c r="AA13" s="212"/>
      <c r="AB13" s="212"/>
      <c r="AC13" s="212"/>
      <c r="AD13" s="212"/>
      <c r="AE13" s="212"/>
      <c r="AF13" s="212"/>
      <c r="AG13" s="212" t="s">
        <v>180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1" x14ac:dyDescent="0.25">
      <c r="A14" s="243">
        <v>3</v>
      </c>
      <c r="B14" s="244" t="s">
        <v>196</v>
      </c>
      <c r="C14" s="258" t="s">
        <v>197</v>
      </c>
      <c r="D14" s="245" t="s">
        <v>176</v>
      </c>
      <c r="E14" s="246">
        <v>18.899999999999999</v>
      </c>
      <c r="F14" s="247">
        <v>28.3</v>
      </c>
      <c r="G14" s="248">
        <f>ROUND(E14*F14,2)</f>
        <v>534.87</v>
      </c>
      <c r="H14" s="247">
        <v>0</v>
      </c>
      <c r="I14" s="248">
        <f>ROUND(E14*H14,2)</f>
        <v>0</v>
      </c>
      <c r="J14" s="247">
        <v>28.3</v>
      </c>
      <c r="K14" s="248">
        <f>ROUND(E14*J14,2)</f>
        <v>534.87</v>
      </c>
      <c r="L14" s="248">
        <v>21</v>
      </c>
      <c r="M14" s="248">
        <f>G14*(1+L14/100)</f>
        <v>647.19269999999995</v>
      </c>
      <c r="N14" s="246">
        <v>0</v>
      </c>
      <c r="O14" s="246">
        <f>ROUND(E14*N14,2)</f>
        <v>0</v>
      </c>
      <c r="P14" s="246">
        <v>0</v>
      </c>
      <c r="Q14" s="246">
        <f>ROUND(E14*P14,2)</f>
        <v>0</v>
      </c>
      <c r="R14" s="248"/>
      <c r="S14" s="248" t="s">
        <v>177</v>
      </c>
      <c r="T14" s="249" t="s">
        <v>177</v>
      </c>
      <c r="U14" s="232">
        <v>0</v>
      </c>
      <c r="V14" s="232">
        <f>ROUND(E14*U14,2)</f>
        <v>0</v>
      </c>
      <c r="W14" s="232"/>
      <c r="X14" s="232" t="s">
        <v>178</v>
      </c>
      <c r="Y14" s="232" t="s">
        <v>179</v>
      </c>
      <c r="Z14" s="212"/>
      <c r="AA14" s="212"/>
      <c r="AB14" s="212"/>
      <c r="AC14" s="212"/>
      <c r="AD14" s="212"/>
      <c r="AE14" s="212"/>
      <c r="AF14" s="212"/>
      <c r="AG14" s="212" t="s">
        <v>180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2" x14ac:dyDescent="0.25">
      <c r="A15" s="229"/>
      <c r="B15" s="230"/>
      <c r="C15" s="259" t="s">
        <v>321</v>
      </c>
      <c r="D15" s="233"/>
      <c r="E15" s="234">
        <v>18.899999999999999</v>
      </c>
      <c r="F15" s="232"/>
      <c r="G15" s="232"/>
      <c r="H15" s="232"/>
      <c r="I15" s="232"/>
      <c r="J15" s="232"/>
      <c r="K15" s="232"/>
      <c r="L15" s="232"/>
      <c r="M15" s="232"/>
      <c r="N15" s="231"/>
      <c r="O15" s="231"/>
      <c r="P15" s="231"/>
      <c r="Q15" s="231"/>
      <c r="R15" s="232"/>
      <c r="S15" s="232"/>
      <c r="T15" s="232"/>
      <c r="U15" s="232"/>
      <c r="V15" s="232"/>
      <c r="W15" s="232"/>
      <c r="X15" s="232"/>
      <c r="Y15" s="232"/>
      <c r="Z15" s="212"/>
      <c r="AA15" s="212"/>
      <c r="AB15" s="212"/>
      <c r="AC15" s="212"/>
      <c r="AD15" s="212"/>
      <c r="AE15" s="212"/>
      <c r="AF15" s="212"/>
      <c r="AG15" s="212" t="s">
        <v>182</v>
      </c>
      <c r="AH15" s="212">
        <v>0</v>
      </c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ht="20" outlineLevel="1" x14ac:dyDescent="0.25">
      <c r="A16" s="250">
        <v>4</v>
      </c>
      <c r="B16" s="251" t="s">
        <v>199</v>
      </c>
      <c r="C16" s="260" t="s">
        <v>200</v>
      </c>
      <c r="D16" s="252" t="s">
        <v>176</v>
      </c>
      <c r="E16" s="253">
        <v>0.63</v>
      </c>
      <c r="F16" s="254">
        <v>604</v>
      </c>
      <c r="G16" s="255">
        <f>ROUND(E16*F16,2)</f>
        <v>380.52</v>
      </c>
      <c r="H16" s="254">
        <v>0</v>
      </c>
      <c r="I16" s="255">
        <f>ROUND(E16*H16,2)</f>
        <v>0</v>
      </c>
      <c r="J16" s="254">
        <v>604</v>
      </c>
      <c r="K16" s="255">
        <f>ROUND(E16*J16,2)</f>
        <v>380.52</v>
      </c>
      <c r="L16" s="255">
        <v>21</v>
      </c>
      <c r="M16" s="255">
        <f>G16*(1+L16/100)</f>
        <v>460.42919999999998</v>
      </c>
      <c r="N16" s="253">
        <v>0</v>
      </c>
      <c r="O16" s="253">
        <f>ROUND(E16*N16,2)</f>
        <v>0</v>
      </c>
      <c r="P16" s="253">
        <v>0</v>
      </c>
      <c r="Q16" s="253">
        <f>ROUND(E16*P16,2)</f>
        <v>0</v>
      </c>
      <c r="R16" s="255"/>
      <c r="S16" s="255" t="s">
        <v>177</v>
      </c>
      <c r="T16" s="256" t="s">
        <v>177</v>
      </c>
      <c r="U16" s="232">
        <v>0</v>
      </c>
      <c r="V16" s="232">
        <f>ROUND(E16*U16,2)</f>
        <v>0</v>
      </c>
      <c r="W16" s="232"/>
      <c r="X16" s="232" t="s">
        <v>178</v>
      </c>
      <c r="Y16" s="232" t="s">
        <v>179</v>
      </c>
      <c r="Z16" s="212"/>
      <c r="AA16" s="212"/>
      <c r="AB16" s="212"/>
      <c r="AC16" s="212"/>
      <c r="AD16" s="212"/>
      <c r="AE16" s="212"/>
      <c r="AF16" s="212"/>
      <c r="AG16" s="212" t="s">
        <v>180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ht="13" x14ac:dyDescent="0.25">
      <c r="A17" s="236" t="s">
        <v>172</v>
      </c>
      <c r="B17" s="237" t="s">
        <v>43</v>
      </c>
      <c r="C17" s="257" t="s">
        <v>119</v>
      </c>
      <c r="D17" s="238"/>
      <c r="E17" s="239"/>
      <c r="F17" s="240"/>
      <c r="G17" s="240">
        <f>SUMIF(AG18:AG32,"&lt;&gt;NOR",G18:G32)</f>
        <v>35208.49</v>
      </c>
      <c r="H17" s="240"/>
      <c r="I17" s="240">
        <f>SUM(I18:I32)</f>
        <v>4600.58</v>
      </c>
      <c r="J17" s="240"/>
      <c r="K17" s="240">
        <f>SUM(K18:K32)</f>
        <v>30607.9</v>
      </c>
      <c r="L17" s="240"/>
      <c r="M17" s="240">
        <f>SUM(M18:M32)</f>
        <v>42602.272899999996</v>
      </c>
      <c r="N17" s="239"/>
      <c r="O17" s="239">
        <f>SUM(O18:O32)</f>
        <v>2.06</v>
      </c>
      <c r="P17" s="239"/>
      <c r="Q17" s="239">
        <f>SUM(Q18:Q32)</f>
        <v>0</v>
      </c>
      <c r="R17" s="240"/>
      <c r="S17" s="240"/>
      <c r="T17" s="241"/>
      <c r="U17" s="235"/>
      <c r="V17" s="235">
        <f>SUM(V18:V32)</f>
        <v>18.54</v>
      </c>
      <c r="W17" s="235"/>
      <c r="X17" s="235"/>
      <c r="Y17" s="235"/>
      <c r="AG17" t="s">
        <v>173</v>
      </c>
    </row>
    <row r="18" spans="1:60" outlineLevel="1" x14ac:dyDescent="0.25">
      <c r="A18" s="243">
        <v>5</v>
      </c>
      <c r="B18" s="244" t="s">
        <v>322</v>
      </c>
      <c r="C18" s="258" t="s">
        <v>323</v>
      </c>
      <c r="D18" s="245" t="s">
        <v>176</v>
      </c>
      <c r="E18" s="246">
        <v>0.69299999999999995</v>
      </c>
      <c r="F18" s="247">
        <v>4145</v>
      </c>
      <c r="G18" s="248">
        <f>ROUND(E18*F18,2)</f>
        <v>2872.49</v>
      </c>
      <c r="H18" s="247">
        <v>3710.28</v>
      </c>
      <c r="I18" s="248">
        <f>ROUND(E18*H18,2)</f>
        <v>2571.2199999999998</v>
      </c>
      <c r="J18" s="247">
        <v>434.72</v>
      </c>
      <c r="K18" s="248">
        <f>ROUND(E18*J18,2)</f>
        <v>301.26</v>
      </c>
      <c r="L18" s="248">
        <v>21</v>
      </c>
      <c r="M18" s="248">
        <f>G18*(1+L18/100)</f>
        <v>3475.7128999999995</v>
      </c>
      <c r="N18" s="246">
        <v>2.5249999999999999</v>
      </c>
      <c r="O18" s="246">
        <f>ROUND(E18*N18,2)</f>
        <v>1.75</v>
      </c>
      <c r="P18" s="246">
        <v>0</v>
      </c>
      <c r="Q18" s="246">
        <f>ROUND(E18*P18,2)</f>
        <v>0</v>
      </c>
      <c r="R18" s="248"/>
      <c r="S18" s="248" t="s">
        <v>177</v>
      </c>
      <c r="T18" s="249" t="s">
        <v>177</v>
      </c>
      <c r="U18" s="232">
        <v>0.48</v>
      </c>
      <c r="V18" s="232">
        <f>ROUND(E18*U18,2)</f>
        <v>0.33</v>
      </c>
      <c r="W18" s="232"/>
      <c r="X18" s="232" t="s">
        <v>178</v>
      </c>
      <c r="Y18" s="232" t="s">
        <v>179</v>
      </c>
      <c r="Z18" s="212"/>
      <c r="AA18" s="212"/>
      <c r="AB18" s="212"/>
      <c r="AC18" s="212"/>
      <c r="AD18" s="212"/>
      <c r="AE18" s="212"/>
      <c r="AF18" s="212"/>
      <c r="AG18" s="212" t="s">
        <v>180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2" x14ac:dyDescent="0.25">
      <c r="A19" s="229"/>
      <c r="B19" s="230"/>
      <c r="C19" s="259" t="s">
        <v>318</v>
      </c>
      <c r="D19" s="233"/>
      <c r="E19" s="234"/>
      <c r="F19" s="232"/>
      <c r="G19" s="232"/>
      <c r="H19" s="232"/>
      <c r="I19" s="232"/>
      <c r="J19" s="232"/>
      <c r="K19" s="232"/>
      <c r="L19" s="232"/>
      <c r="M19" s="232"/>
      <c r="N19" s="231"/>
      <c r="O19" s="231"/>
      <c r="P19" s="231"/>
      <c r="Q19" s="231"/>
      <c r="R19" s="232"/>
      <c r="S19" s="232"/>
      <c r="T19" s="232"/>
      <c r="U19" s="232"/>
      <c r="V19" s="232"/>
      <c r="W19" s="232"/>
      <c r="X19" s="232"/>
      <c r="Y19" s="232"/>
      <c r="Z19" s="212"/>
      <c r="AA19" s="212"/>
      <c r="AB19" s="212"/>
      <c r="AC19" s="212"/>
      <c r="AD19" s="212"/>
      <c r="AE19" s="212"/>
      <c r="AF19" s="212"/>
      <c r="AG19" s="212" t="s">
        <v>182</v>
      </c>
      <c r="AH19" s="212">
        <v>0</v>
      </c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3" x14ac:dyDescent="0.25">
      <c r="A20" s="229"/>
      <c r="B20" s="230"/>
      <c r="C20" s="259" t="s">
        <v>324</v>
      </c>
      <c r="D20" s="233"/>
      <c r="E20" s="234">
        <v>0.5544</v>
      </c>
      <c r="F20" s="232"/>
      <c r="G20" s="232"/>
      <c r="H20" s="232"/>
      <c r="I20" s="232"/>
      <c r="J20" s="232"/>
      <c r="K20" s="232"/>
      <c r="L20" s="232"/>
      <c r="M20" s="232"/>
      <c r="N20" s="231"/>
      <c r="O20" s="231"/>
      <c r="P20" s="231"/>
      <c r="Q20" s="231"/>
      <c r="R20" s="232"/>
      <c r="S20" s="232"/>
      <c r="T20" s="232"/>
      <c r="U20" s="232"/>
      <c r="V20" s="232"/>
      <c r="W20" s="232"/>
      <c r="X20" s="232"/>
      <c r="Y20" s="232"/>
      <c r="Z20" s="212"/>
      <c r="AA20" s="212"/>
      <c r="AB20" s="212"/>
      <c r="AC20" s="212"/>
      <c r="AD20" s="212"/>
      <c r="AE20" s="212"/>
      <c r="AF20" s="212"/>
      <c r="AG20" s="212" t="s">
        <v>182</v>
      </c>
      <c r="AH20" s="212">
        <v>0</v>
      </c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3" x14ac:dyDescent="0.25">
      <c r="A21" s="229"/>
      <c r="B21" s="230"/>
      <c r="C21" s="259" t="s">
        <v>325</v>
      </c>
      <c r="D21" s="233"/>
      <c r="E21" s="234">
        <v>0.1386</v>
      </c>
      <c r="F21" s="232"/>
      <c r="G21" s="232"/>
      <c r="H21" s="232"/>
      <c r="I21" s="232"/>
      <c r="J21" s="232"/>
      <c r="K21" s="232"/>
      <c r="L21" s="232"/>
      <c r="M21" s="232"/>
      <c r="N21" s="231"/>
      <c r="O21" s="231"/>
      <c r="P21" s="231"/>
      <c r="Q21" s="231"/>
      <c r="R21" s="232"/>
      <c r="S21" s="232"/>
      <c r="T21" s="232"/>
      <c r="U21" s="232"/>
      <c r="V21" s="232"/>
      <c r="W21" s="232"/>
      <c r="X21" s="232"/>
      <c r="Y21" s="232"/>
      <c r="Z21" s="212"/>
      <c r="AA21" s="212"/>
      <c r="AB21" s="212"/>
      <c r="AC21" s="212"/>
      <c r="AD21" s="212"/>
      <c r="AE21" s="212"/>
      <c r="AF21" s="212"/>
      <c r="AG21" s="212" t="s">
        <v>182</v>
      </c>
      <c r="AH21" s="212">
        <v>0</v>
      </c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1" x14ac:dyDescent="0.25">
      <c r="A22" s="243">
        <v>6</v>
      </c>
      <c r="B22" s="244" t="s">
        <v>326</v>
      </c>
      <c r="C22" s="258" t="s">
        <v>327</v>
      </c>
      <c r="D22" s="245" t="s">
        <v>213</v>
      </c>
      <c r="E22" s="246">
        <v>8</v>
      </c>
      <c r="F22" s="247">
        <v>933</v>
      </c>
      <c r="G22" s="248">
        <f>ROUND(E22*F22,2)</f>
        <v>7464</v>
      </c>
      <c r="H22" s="247">
        <v>253.67</v>
      </c>
      <c r="I22" s="248">
        <f>ROUND(E22*H22,2)</f>
        <v>2029.36</v>
      </c>
      <c r="J22" s="247">
        <v>679.33</v>
      </c>
      <c r="K22" s="248">
        <f>ROUND(E22*J22,2)</f>
        <v>5434.64</v>
      </c>
      <c r="L22" s="248">
        <v>21</v>
      </c>
      <c r="M22" s="248">
        <f>G22*(1+L22/100)</f>
        <v>9031.44</v>
      </c>
      <c r="N22" s="246">
        <v>3.9190000000000003E-2</v>
      </c>
      <c r="O22" s="246">
        <f>ROUND(E22*N22,2)</f>
        <v>0.31</v>
      </c>
      <c r="P22" s="246">
        <v>0</v>
      </c>
      <c r="Q22" s="246">
        <f>ROUND(E22*P22,2)</f>
        <v>0</v>
      </c>
      <c r="R22" s="248"/>
      <c r="S22" s="248" t="s">
        <v>177</v>
      </c>
      <c r="T22" s="249" t="s">
        <v>177</v>
      </c>
      <c r="U22" s="232">
        <v>1.05</v>
      </c>
      <c r="V22" s="232">
        <f>ROUND(E22*U22,2)</f>
        <v>8.4</v>
      </c>
      <c r="W22" s="232"/>
      <c r="X22" s="232" t="s">
        <v>178</v>
      </c>
      <c r="Y22" s="232" t="s">
        <v>179</v>
      </c>
      <c r="Z22" s="212"/>
      <c r="AA22" s="212"/>
      <c r="AB22" s="212"/>
      <c r="AC22" s="212"/>
      <c r="AD22" s="212"/>
      <c r="AE22" s="212"/>
      <c r="AF22" s="212"/>
      <c r="AG22" s="212" t="s">
        <v>180</v>
      </c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2" x14ac:dyDescent="0.25">
      <c r="A23" s="229"/>
      <c r="B23" s="230"/>
      <c r="C23" s="259" t="s">
        <v>318</v>
      </c>
      <c r="D23" s="233"/>
      <c r="E23" s="234"/>
      <c r="F23" s="232"/>
      <c r="G23" s="232"/>
      <c r="H23" s="232"/>
      <c r="I23" s="232"/>
      <c r="J23" s="232"/>
      <c r="K23" s="232"/>
      <c r="L23" s="232"/>
      <c r="M23" s="232"/>
      <c r="N23" s="231"/>
      <c r="O23" s="231"/>
      <c r="P23" s="231"/>
      <c r="Q23" s="231"/>
      <c r="R23" s="232"/>
      <c r="S23" s="232"/>
      <c r="T23" s="232"/>
      <c r="U23" s="232"/>
      <c r="V23" s="232"/>
      <c r="W23" s="232"/>
      <c r="X23" s="232"/>
      <c r="Y23" s="232"/>
      <c r="Z23" s="212"/>
      <c r="AA23" s="212"/>
      <c r="AB23" s="212"/>
      <c r="AC23" s="212"/>
      <c r="AD23" s="212"/>
      <c r="AE23" s="212"/>
      <c r="AF23" s="212"/>
      <c r="AG23" s="212" t="s">
        <v>182</v>
      </c>
      <c r="AH23" s="212">
        <v>0</v>
      </c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3" x14ac:dyDescent="0.25">
      <c r="A24" s="229"/>
      <c r="B24" s="230"/>
      <c r="C24" s="259" t="s">
        <v>328</v>
      </c>
      <c r="D24" s="233"/>
      <c r="E24" s="234">
        <v>6.72</v>
      </c>
      <c r="F24" s="232"/>
      <c r="G24" s="232"/>
      <c r="H24" s="232"/>
      <c r="I24" s="232"/>
      <c r="J24" s="232"/>
      <c r="K24" s="232"/>
      <c r="L24" s="232"/>
      <c r="M24" s="232"/>
      <c r="N24" s="231"/>
      <c r="O24" s="231"/>
      <c r="P24" s="231"/>
      <c r="Q24" s="231"/>
      <c r="R24" s="232"/>
      <c r="S24" s="232"/>
      <c r="T24" s="232"/>
      <c r="U24" s="232"/>
      <c r="V24" s="232"/>
      <c r="W24" s="232"/>
      <c r="X24" s="232"/>
      <c r="Y24" s="232"/>
      <c r="Z24" s="212"/>
      <c r="AA24" s="212"/>
      <c r="AB24" s="212"/>
      <c r="AC24" s="212"/>
      <c r="AD24" s="212"/>
      <c r="AE24" s="212"/>
      <c r="AF24" s="212"/>
      <c r="AG24" s="212" t="s">
        <v>182</v>
      </c>
      <c r="AH24" s="212">
        <v>0</v>
      </c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3" x14ac:dyDescent="0.25">
      <c r="A25" s="229"/>
      <c r="B25" s="230"/>
      <c r="C25" s="259" t="s">
        <v>329</v>
      </c>
      <c r="D25" s="233"/>
      <c r="E25" s="234">
        <v>1.28</v>
      </c>
      <c r="F25" s="232"/>
      <c r="G25" s="232"/>
      <c r="H25" s="232"/>
      <c r="I25" s="232"/>
      <c r="J25" s="232"/>
      <c r="K25" s="232"/>
      <c r="L25" s="232"/>
      <c r="M25" s="232"/>
      <c r="N25" s="231"/>
      <c r="O25" s="231"/>
      <c r="P25" s="231"/>
      <c r="Q25" s="231"/>
      <c r="R25" s="232"/>
      <c r="S25" s="232"/>
      <c r="T25" s="232"/>
      <c r="U25" s="232"/>
      <c r="V25" s="232"/>
      <c r="W25" s="232"/>
      <c r="X25" s="232"/>
      <c r="Y25" s="232"/>
      <c r="Z25" s="212"/>
      <c r="AA25" s="212"/>
      <c r="AB25" s="212"/>
      <c r="AC25" s="212"/>
      <c r="AD25" s="212"/>
      <c r="AE25" s="212"/>
      <c r="AF25" s="212"/>
      <c r="AG25" s="212" t="s">
        <v>182</v>
      </c>
      <c r="AH25" s="212">
        <v>0</v>
      </c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1" x14ac:dyDescent="0.25">
      <c r="A26" s="243">
        <v>7</v>
      </c>
      <c r="B26" s="244" t="s">
        <v>330</v>
      </c>
      <c r="C26" s="258" t="s">
        <v>331</v>
      </c>
      <c r="D26" s="245" t="s">
        <v>213</v>
      </c>
      <c r="E26" s="246">
        <v>8</v>
      </c>
      <c r="F26" s="247">
        <v>209</v>
      </c>
      <c r="G26" s="248">
        <f>ROUND(E26*F26,2)</f>
        <v>1672</v>
      </c>
      <c r="H26" s="247">
        <v>0</v>
      </c>
      <c r="I26" s="248">
        <f>ROUND(E26*H26,2)</f>
        <v>0</v>
      </c>
      <c r="J26" s="247">
        <v>209</v>
      </c>
      <c r="K26" s="248">
        <f>ROUND(E26*J26,2)</f>
        <v>1672</v>
      </c>
      <c r="L26" s="248">
        <v>21</v>
      </c>
      <c r="M26" s="248">
        <f>G26*(1+L26/100)</f>
        <v>2023.12</v>
      </c>
      <c r="N26" s="246">
        <v>0</v>
      </c>
      <c r="O26" s="246">
        <f>ROUND(E26*N26,2)</f>
        <v>0</v>
      </c>
      <c r="P26" s="246">
        <v>0</v>
      </c>
      <c r="Q26" s="246">
        <f>ROUND(E26*P26,2)</f>
        <v>0</v>
      </c>
      <c r="R26" s="248"/>
      <c r="S26" s="248" t="s">
        <v>177</v>
      </c>
      <c r="T26" s="249" t="s">
        <v>177</v>
      </c>
      <c r="U26" s="232">
        <v>0.32</v>
      </c>
      <c r="V26" s="232">
        <f>ROUND(E26*U26,2)</f>
        <v>2.56</v>
      </c>
      <c r="W26" s="232"/>
      <c r="X26" s="232" t="s">
        <v>178</v>
      </c>
      <c r="Y26" s="232" t="s">
        <v>179</v>
      </c>
      <c r="Z26" s="212"/>
      <c r="AA26" s="212"/>
      <c r="AB26" s="212"/>
      <c r="AC26" s="212"/>
      <c r="AD26" s="212"/>
      <c r="AE26" s="212"/>
      <c r="AF26" s="212"/>
      <c r="AG26" s="212" t="s">
        <v>180</v>
      </c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2" x14ac:dyDescent="0.25">
      <c r="A27" s="229"/>
      <c r="B27" s="230"/>
      <c r="C27" s="270" t="s">
        <v>332</v>
      </c>
      <c r="D27" s="268"/>
      <c r="E27" s="268"/>
      <c r="F27" s="268"/>
      <c r="G27" s="268"/>
      <c r="H27" s="232"/>
      <c r="I27" s="232"/>
      <c r="J27" s="232"/>
      <c r="K27" s="232"/>
      <c r="L27" s="232"/>
      <c r="M27" s="232"/>
      <c r="N27" s="231"/>
      <c r="O27" s="231"/>
      <c r="P27" s="231"/>
      <c r="Q27" s="231"/>
      <c r="R27" s="232"/>
      <c r="S27" s="232"/>
      <c r="T27" s="232"/>
      <c r="U27" s="232"/>
      <c r="V27" s="232"/>
      <c r="W27" s="232"/>
      <c r="X27" s="232"/>
      <c r="Y27" s="232"/>
      <c r="Z27" s="212"/>
      <c r="AA27" s="212"/>
      <c r="AB27" s="212"/>
      <c r="AC27" s="212"/>
      <c r="AD27" s="212"/>
      <c r="AE27" s="212"/>
      <c r="AF27" s="212"/>
      <c r="AG27" s="212" t="s">
        <v>252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ht="20" outlineLevel="1" x14ac:dyDescent="0.25">
      <c r="A28" s="243">
        <v>8</v>
      </c>
      <c r="B28" s="244" t="s">
        <v>333</v>
      </c>
      <c r="C28" s="258" t="s">
        <v>334</v>
      </c>
      <c r="D28" s="245" t="s">
        <v>335</v>
      </c>
      <c r="E28" s="246">
        <v>29</v>
      </c>
      <c r="F28" s="247">
        <v>800</v>
      </c>
      <c r="G28" s="248">
        <f>ROUND(E28*F28,2)</f>
        <v>23200</v>
      </c>
      <c r="H28" s="247">
        <v>0</v>
      </c>
      <c r="I28" s="248">
        <f>ROUND(E28*H28,2)</f>
        <v>0</v>
      </c>
      <c r="J28" s="247">
        <v>800</v>
      </c>
      <c r="K28" s="248">
        <f>ROUND(E28*J28,2)</f>
        <v>23200</v>
      </c>
      <c r="L28" s="248">
        <v>21</v>
      </c>
      <c r="M28" s="248">
        <f>G28*(1+L28/100)</f>
        <v>28072</v>
      </c>
      <c r="N28" s="246">
        <v>0</v>
      </c>
      <c r="O28" s="246">
        <f>ROUND(E28*N28,2)</f>
        <v>0</v>
      </c>
      <c r="P28" s="246">
        <v>0</v>
      </c>
      <c r="Q28" s="246">
        <f>ROUND(E28*P28,2)</f>
        <v>0</v>
      </c>
      <c r="R28" s="248"/>
      <c r="S28" s="248" t="s">
        <v>221</v>
      </c>
      <c r="T28" s="249" t="s">
        <v>222</v>
      </c>
      <c r="U28" s="232">
        <v>0.25</v>
      </c>
      <c r="V28" s="232">
        <f>ROUND(E28*U28,2)</f>
        <v>7.25</v>
      </c>
      <c r="W28" s="232"/>
      <c r="X28" s="232" t="s">
        <v>178</v>
      </c>
      <c r="Y28" s="232" t="s">
        <v>179</v>
      </c>
      <c r="Z28" s="212"/>
      <c r="AA28" s="212"/>
      <c r="AB28" s="212"/>
      <c r="AC28" s="212"/>
      <c r="AD28" s="212"/>
      <c r="AE28" s="212"/>
      <c r="AF28" s="212"/>
      <c r="AG28" s="212" t="s">
        <v>180</v>
      </c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2" x14ac:dyDescent="0.25">
      <c r="A29" s="229"/>
      <c r="B29" s="230"/>
      <c r="C29" s="259" t="s">
        <v>318</v>
      </c>
      <c r="D29" s="233"/>
      <c r="E29" s="234"/>
      <c r="F29" s="232"/>
      <c r="G29" s="232"/>
      <c r="H29" s="232"/>
      <c r="I29" s="232"/>
      <c r="J29" s="232"/>
      <c r="K29" s="232"/>
      <c r="L29" s="232"/>
      <c r="M29" s="232"/>
      <c r="N29" s="231"/>
      <c r="O29" s="231"/>
      <c r="P29" s="231"/>
      <c r="Q29" s="231"/>
      <c r="R29" s="232"/>
      <c r="S29" s="232"/>
      <c r="T29" s="232"/>
      <c r="U29" s="232"/>
      <c r="V29" s="232"/>
      <c r="W29" s="232"/>
      <c r="X29" s="232"/>
      <c r="Y29" s="232"/>
      <c r="Z29" s="212"/>
      <c r="AA29" s="212"/>
      <c r="AB29" s="212"/>
      <c r="AC29" s="212"/>
      <c r="AD29" s="212"/>
      <c r="AE29" s="212"/>
      <c r="AF29" s="212"/>
      <c r="AG29" s="212" t="s">
        <v>182</v>
      </c>
      <c r="AH29" s="212">
        <v>0</v>
      </c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3" x14ac:dyDescent="0.25">
      <c r="A30" s="229"/>
      <c r="B30" s="230"/>
      <c r="C30" s="259" t="s">
        <v>336</v>
      </c>
      <c r="D30" s="233"/>
      <c r="E30" s="234"/>
      <c r="F30" s="232"/>
      <c r="G30" s="232"/>
      <c r="H30" s="232"/>
      <c r="I30" s="232"/>
      <c r="J30" s="232"/>
      <c r="K30" s="232"/>
      <c r="L30" s="232"/>
      <c r="M30" s="232"/>
      <c r="N30" s="231"/>
      <c r="O30" s="231"/>
      <c r="P30" s="231"/>
      <c r="Q30" s="231"/>
      <c r="R30" s="232"/>
      <c r="S30" s="232"/>
      <c r="T30" s="232"/>
      <c r="U30" s="232"/>
      <c r="V30" s="232"/>
      <c r="W30" s="232"/>
      <c r="X30" s="232"/>
      <c r="Y30" s="232"/>
      <c r="Z30" s="212"/>
      <c r="AA30" s="212"/>
      <c r="AB30" s="212"/>
      <c r="AC30" s="212"/>
      <c r="AD30" s="212"/>
      <c r="AE30" s="212"/>
      <c r="AF30" s="212"/>
      <c r="AG30" s="212" t="s">
        <v>182</v>
      </c>
      <c r="AH30" s="212">
        <v>0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3" x14ac:dyDescent="0.25">
      <c r="A31" s="229"/>
      <c r="B31" s="230"/>
      <c r="C31" s="259" t="s">
        <v>337</v>
      </c>
      <c r="D31" s="233"/>
      <c r="E31" s="234">
        <v>22</v>
      </c>
      <c r="F31" s="232"/>
      <c r="G31" s="232"/>
      <c r="H31" s="232"/>
      <c r="I31" s="232"/>
      <c r="J31" s="232"/>
      <c r="K31" s="232"/>
      <c r="L31" s="232"/>
      <c r="M31" s="232"/>
      <c r="N31" s="231"/>
      <c r="O31" s="231"/>
      <c r="P31" s="231"/>
      <c r="Q31" s="231"/>
      <c r="R31" s="232"/>
      <c r="S31" s="232"/>
      <c r="T31" s="232"/>
      <c r="U31" s="232"/>
      <c r="V31" s="232"/>
      <c r="W31" s="232"/>
      <c r="X31" s="232"/>
      <c r="Y31" s="232"/>
      <c r="Z31" s="212"/>
      <c r="AA31" s="212"/>
      <c r="AB31" s="212"/>
      <c r="AC31" s="212"/>
      <c r="AD31" s="212"/>
      <c r="AE31" s="212"/>
      <c r="AF31" s="212"/>
      <c r="AG31" s="212" t="s">
        <v>182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3" x14ac:dyDescent="0.25">
      <c r="A32" s="229"/>
      <c r="B32" s="230"/>
      <c r="C32" s="259" t="s">
        <v>338</v>
      </c>
      <c r="D32" s="233"/>
      <c r="E32" s="234">
        <v>7</v>
      </c>
      <c r="F32" s="232"/>
      <c r="G32" s="232"/>
      <c r="H32" s="232"/>
      <c r="I32" s="232"/>
      <c r="J32" s="232"/>
      <c r="K32" s="232"/>
      <c r="L32" s="232"/>
      <c r="M32" s="232"/>
      <c r="N32" s="231"/>
      <c r="O32" s="231"/>
      <c r="P32" s="231"/>
      <c r="Q32" s="231"/>
      <c r="R32" s="232"/>
      <c r="S32" s="232"/>
      <c r="T32" s="232"/>
      <c r="U32" s="232"/>
      <c r="V32" s="232"/>
      <c r="W32" s="232"/>
      <c r="X32" s="232"/>
      <c r="Y32" s="232"/>
      <c r="Z32" s="212"/>
      <c r="AA32" s="212"/>
      <c r="AB32" s="212"/>
      <c r="AC32" s="212"/>
      <c r="AD32" s="212"/>
      <c r="AE32" s="212"/>
      <c r="AF32" s="212"/>
      <c r="AG32" s="212" t="s">
        <v>182</v>
      </c>
      <c r="AH32" s="212">
        <v>0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ht="13" x14ac:dyDescent="0.25">
      <c r="A33" s="236" t="s">
        <v>172</v>
      </c>
      <c r="B33" s="237" t="s">
        <v>130</v>
      </c>
      <c r="C33" s="257" t="s">
        <v>131</v>
      </c>
      <c r="D33" s="238"/>
      <c r="E33" s="239"/>
      <c r="F33" s="240"/>
      <c r="G33" s="240">
        <f>SUMIF(AG34:AG34,"&lt;&gt;NOR",G34:G34)</f>
        <v>919.22</v>
      </c>
      <c r="H33" s="240"/>
      <c r="I33" s="240">
        <f>SUM(I34:I34)</f>
        <v>0</v>
      </c>
      <c r="J33" s="240"/>
      <c r="K33" s="240">
        <f>SUM(K34:K34)</f>
        <v>919.22</v>
      </c>
      <c r="L33" s="240"/>
      <c r="M33" s="240">
        <f>SUM(M34:M34)</f>
        <v>1112.2562</v>
      </c>
      <c r="N33" s="239"/>
      <c r="O33" s="239">
        <f>SUM(O34:O34)</f>
        <v>0</v>
      </c>
      <c r="P33" s="239"/>
      <c r="Q33" s="239">
        <f>SUM(Q34:Q34)</f>
        <v>0</v>
      </c>
      <c r="R33" s="240"/>
      <c r="S33" s="240"/>
      <c r="T33" s="241"/>
      <c r="U33" s="235"/>
      <c r="V33" s="235">
        <f>SUM(V34:V34)</f>
        <v>0.48</v>
      </c>
      <c r="W33" s="235"/>
      <c r="X33" s="235"/>
      <c r="Y33" s="235"/>
      <c r="AG33" t="s">
        <v>173</v>
      </c>
    </row>
    <row r="34" spans="1:60" outlineLevel="1" x14ac:dyDescent="0.25">
      <c r="A34" s="250">
        <v>9</v>
      </c>
      <c r="B34" s="251" t="s">
        <v>339</v>
      </c>
      <c r="C34" s="260" t="s">
        <v>340</v>
      </c>
      <c r="D34" s="252" t="s">
        <v>246</v>
      </c>
      <c r="E34" s="253">
        <v>2.0633499999999998</v>
      </c>
      <c r="F34" s="254">
        <v>445.5</v>
      </c>
      <c r="G34" s="255">
        <f>ROUND(E34*F34,2)</f>
        <v>919.22</v>
      </c>
      <c r="H34" s="254">
        <v>0</v>
      </c>
      <c r="I34" s="255">
        <f>ROUND(E34*H34,2)</f>
        <v>0</v>
      </c>
      <c r="J34" s="254">
        <v>445.5</v>
      </c>
      <c r="K34" s="255">
        <f>ROUND(E34*J34,2)</f>
        <v>919.22</v>
      </c>
      <c r="L34" s="255">
        <v>21</v>
      </c>
      <c r="M34" s="255">
        <f>G34*(1+L34/100)</f>
        <v>1112.2562</v>
      </c>
      <c r="N34" s="253">
        <v>0</v>
      </c>
      <c r="O34" s="253">
        <f>ROUND(E34*N34,2)</f>
        <v>0</v>
      </c>
      <c r="P34" s="253">
        <v>0</v>
      </c>
      <c r="Q34" s="253">
        <f>ROUND(E34*P34,2)</f>
        <v>0</v>
      </c>
      <c r="R34" s="255"/>
      <c r="S34" s="255" t="s">
        <v>177</v>
      </c>
      <c r="T34" s="256" t="s">
        <v>177</v>
      </c>
      <c r="U34" s="232">
        <v>0.23200000000000001</v>
      </c>
      <c r="V34" s="232">
        <f>ROUND(E34*U34,2)</f>
        <v>0.48</v>
      </c>
      <c r="W34" s="232"/>
      <c r="X34" s="232" t="s">
        <v>247</v>
      </c>
      <c r="Y34" s="232" t="s">
        <v>179</v>
      </c>
      <c r="Z34" s="212"/>
      <c r="AA34" s="212"/>
      <c r="AB34" s="212"/>
      <c r="AC34" s="212"/>
      <c r="AD34" s="212"/>
      <c r="AE34" s="212"/>
      <c r="AF34" s="212"/>
      <c r="AG34" s="212" t="s">
        <v>248</v>
      </c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ht="13" x14ac:dyDescent="0.25">
      <c r="A35" s="236" t="s">
        <v>172</v>
      </c>
      <c r="B35" s="237" t="s">
        <v>133</v>
      </c>
      <c r="C35" s="257" t="s">
        <v>134</v>
      </c>
      <c r="D35" s="238"/>
      <c r="E35" s="239"/>
      <c r="F35" s="240"/>
      <c r="G35" s="240">
        <f>SUMIF(AG36:AG43,"&lt;&gt;NOR",G36:G43)</f>
        <v>729500</v>
      </c>
      <c r="H35" s="240"/>
      <c r="I35" s="240">
        <f>SUM(I36:I43)</f>
        <v>0</v>
      </c>
      <c r="J35" s="240"/>
      <c r="K35" s="240">
        <f>SUM(K36:K43)</f>
        <v>729500</v>
      </c>
      <c r="L35" s="240"/>
      <c r="M35" s="240">
        <f>SUM(M36:M43)</f>
        <v>882695</v>
      </c>
      <c r="N35" s="239"/>
      <c r="O35" s="239">
        <f>SUM(O36:O43)</f>
        <v>0</v>
      </c>
      <c r="P35" s="239"/>
      <c r="Q35" s="239">
        <f>SUM(Q36:Q43)</f>
        <v>0</v>
      </c>
      <c r="R35" s="240"/>
      <c r="S35" s="240"/>
      <c r="T35" s="241"/>
      <c r="U35" s="235"/>
      <c r="V35" s="235">
        <f>SUM(V36:V43)</f>
        <v>0</v>
      </c>
      <c r="W35" s="235"/>
      <c r="X35" s="235"/>
      <c r="Y35" s="235"/>
      <c r="AG35" t="s">
        <v>173</v>
      </c>
    </row>
    <row r="36" spans="1:60" ht="30" outlineLevel="1" x14ac:dyDescent="0.25">
      <c r="A36" s="250">
        <v>10</v>
      </c>
      <c r="B36" s="251" t="s">
        <v>341</v>
      </c>
      <c r="C36" s="260" t="s">
        <v>342</v>
      </c>
      <c r="D36" s="252" t="s">
        <v>176</v>
      </c>
      <c r="E36" s="253">
        <v>1.28</v>
      </c>
      <c r="F36" s="254">
        <v>25000</v>
      </c>
      <c r="G36" s="255">
        <f>ROUND(E36*F36,2)</f>
        <v>32000</v>
      </c>
      <c r="H36" s="254">
        <v>0</v>
      </c>
      <c r="I36" s="255">
        <f>ROUND(E36*H36,2)</f>
        <v>0</v>
      </c>
      <c r="J36" s="254">
        <v>25000</v>
      </c>
      <c r="K36" s="255">
        <f>ROUND(E36*J36,2)</f>
        <v>32000</v>
      </c>
      <c r="L36" s="255">
        <v>21</v>
      </c>
      <c r="M36" s="255">
        <f>G36*(1+L36/100)</f>
        <v>38720</v>
      </c>
      <c r="N36" s="253">
        <v>0</v>
      </c>
      <c r="O36" s="253">
        <f>ROUND(E36*N36,2)</f>
        <v>0</v>
      </c>
      <c r="P36" s="253">
        <v>0</v>
      </c>
      <c r="Q36" s="253">
        <f>ROUND(E36*P36,2)</f>
        <v>0</v>
      </c>
      <c r="R36" s="255"/>
      <c r="S36" s="255" t="s">
        <v>221</v>
      </c>
      <c r="T36" s="256" t="s">
        <v>222</v>
      </c>
      <c r="U36" s="232">
        <v>0</v>
      </c>
      <c r="V36" s="232">
        <f>ROUND(E36*U36,2)</f>
        <v>0</v>
      </c>
      <c r="W36" s="232"/>
      <c r="X36" s="232" t="s">
        <v>178</v>
      </c>
      <c r="Y36" s="232" t="s">
        <v>179</v>
      </c>
      <c r="Z36" s="212"/>
      <c r="AA36" s="212"/>
      <c r="AB36" s="212"/>
      <c r="AC36" s="212"/>
      <c r="AD36" s="212"/>
      <c r="AE36" s="212"/>
      <c r="AF36" s="212"/>
      <c r="AG36" s="212" t="s">
        <v>180</v>
      </c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ht="30" outlineLevel="1" x14ac:dyDescent="0.25">
      <c r="A37" s="250">
        <v>11</v>
      </c>
      <c r="B37" s="251" t="s">
        <v>343</v>
      </c>
      <c r="C37" s="260" t="s">
        <v>344</v>
      </c>
      <c r="D37" s="252" t="s">
        <v>176</v>
      </c>
      <c r="E37" s="253">
        <v>1.28</v>
      </c>
      <c r="F37" s="254">
        <v>25000</v>
      </c>
      <c r="G37" s="255">
        <f>ROUND(E37*F37,2)</f>
        <v>32000</v>
      </c>
      <c r="H37" s="254">
        <v>0</v>
      </c>
      <c r="I37" s="255">
        <f>ROUND(E37*H37,2)</f>
        <v>0</v>
      </c>
      <c r="J37" s="254">
        <v>25000</v>
      </c>
      <c r="K37" s="255">
        <f>ROUND(E37*J37,2)</f>
        <v>32000</v>
      </c>
      <c r="L37" s="255">
        <v>21</v>
      </c>
      <c r="M37" s="255">
        <f>G37*(1+L37/100)</f>
        <v>38720</v>
      </c>
      <c r="N37" s="253">
        <v>0</v>
      </c>
      <c r="O37" s="253">
        <f>ROUND(E37*N37,2)</f>
        <v>0</v>
      </c>
      <c r="P37" s="253">
        <v>0</v>
      </c>
      <c r="Q37" s="253">
        <f>ROUND(E37*P37,2)</f>
        <v>0</v>
      </c>
      <c r="R37" s="255"/>
      <c r="S37" s="255" t="s">
        <v>221</v>
      </c>
      <c r="T37" s="256" t="s">
        <v>222</v>
      </c>
      <c r="U37" s="232">
        <v>0</v>
      </c>
      <c r="V37" s="232">
        <f>ROUND(E37*U37,2)</f>
        <v>0</v>
      </c>
      <c r="W37" s="232"/>
      <c r="X37" s="232" t="s">
        <v>178</v>
      </c>
      <c r="Y37" s="232" t="s">
        <v>179</v>
      </c>
      <c r="Z37" s="212"/>
      <c r="AA37" s="212"/>
      <c r="AB37" s="212"/>
      <c r="AC37" s="212"/>
      <c r="AD37" s="212"/>
      <c r="AE37" s="212"/>
      <c r="AF37" s="212"/>
      <c r="AG37" s="212" t="s">
        <v>180</v>
      </c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ht="30" outlineLevel="1" x14ac:dyDescent="0.25">
      <c r="A38" s="250">
        <v>12</v>
      </c>
      <c r="B38" s="251" t="s">
        <v>345</v>
      </c>
      <c r="C38" s="260" t="s">
        <v>346</v>
      </c>
      <c r="D38" s="252" t="s">
        <v>176</v>
      </c>
      <c r="E38" s="253">
        <v>1.28</v>
      </c>
      <c r="F38" s="254">
        <v>25000</v>
      </c>
      <c r="G38" s="255">
        <f>ROUND(E38*F38,2)</f>
        <v>32000</v>
      </c>
      <c r="H38" s="254">
        <v>0</v>
      </c>
      <c r="I38" s="255">
        <f>ROUND(E38*H38,2)</f>
        <v>0</v>
      </c>
      <c r="J38" s="254">
        <v>25000</v>
      </c>
      <c r="K38" s="255">
        <f>ROUND(E38*J38,2)</f>
        <v>32000</v>
      </c>
      <c r="L38" s="255">
        <v>21</v>
      </c>
      <c r="M38" s="255">
        <f>G38*(1+L38/100)</f>
        <v>38720</v>
      </c>
      <c r="N38" s="253">
        <v>0</v>
      </c>
      <c r="O38" s="253">
        <f>ROUND(E38*N38,2)</f>
        <v>0</v>
      </c>
      <c r="P38" s="253">
        <v>0</v>
      </c>
      <c r="Q38" s="253">
        <f>ROUND(E38*P38,2)</f>
        <v>0</v>
      </c>
      <c r="R38" s="255"/>
      <c r="S38" s="255" t="s">
        <v>221</v>
      </c>
      <c r="T38" s="256" t="s">
        <v>222</v>
      </c>
      <c r="U38" s="232">
        <v>0</v>
      </c>
      <c r="V38" s="232">
        <f>ROUND(E38*U38,2)</f>
        <v>0</v>
      </c>
      <c r="W38" s="232"/>
      <c r="X38" s="232" t="s">
        <v>178</v>
      </c>
      <c r="Y38" s="232" t="s">
        <v>179</v>
      </c>
      <c r="Z38" s="212"/>
      <c r="AA38" s="212"/>
      <c r="AB38" s="212"/>
      <c r="AC38" s="212"/>
      <c r="AD38" s="212"/>
      <c r="AE38" s="212"/>
      <c r="AF38" s="212"/>
      <c r="AG38" s="212" t="s">
        <v>180</v>
      </c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ht="30" outlineLevel="1" x14ac:dyDescent="0.25">
      <c r="A39" s="250">
        <v>13</v>
      </c>
      <c r="B39" s="251" t="s">
        <v>347</v>
      </c>
      <c r="C39" s="260" t="s">
        <v>348</v>
      </c>
      <c r="D39" s="252" t="s">
        <v>349</v>
      </c>
      <c r="E39" s="253">
        <v>2</v>
      </c>
      <c r="F39" s="254">
        <v>15000</v>
      </c>
      <c r="G39" s="255">
        <f>ROUND(E39*F39,2)</f>
        <v>30000</v>
      </c>
      <c r="H39" s="254">
        <v>0</v>
      </c>
      <c r="I39" s="255">
        <f>ROUND(E39*H39,2)</f>
        <v>0</v>
      </c>
      <c r="J39" s="254">
        <v>15000</v>
      </c>
      <c r="K39" s="255">
        <f>ROUND(E39*J39,2)</f>
        <v>30000</v>
      </c>
      <c r="L39" s="255">
        <v>21</v>
      </c>
      <c r="M39" s="255">
        <f>G39*(1+L39/100)</f>
        <v>36300</v>
      </c>
      <c r="N39" s="253">
        <v>0</v>
      </c>
      <c r="O39" s="253">
        <f>ROUND(E39*N39,2)</f>
        <v>0</v>
      </c>
      <c r="P39" s="253">
        <v>0</v>
      </c>
      <c r="Q39" s="253">
        <f>ROUND(E39*P39,2)</f>
        <v>0</v>
      </c>
      <c r="R39" s="255"/>
      <c r="S39" s="255" t="s">
        <v>221</v>
      </c>
      <c r="T39" s="256" t="s">
        <v>222</v>
      </c>
      <c r="U39" s="232">
        <v>0</v>
      </c>
      <c r="V39" s="232">
        <f>ROUND(E39*U39,2)</f>
        <v>0</v>
      </c>
      <c r="W39" s="232"/>
      <c r="X39" s="232" t="s">
        <v>178</v>
      </c>
      <c r="Y39" s="232" t="s">
        <v>179</v>
      </c>
      <c r="Z39" s="212"/>
      <c r="AA39" s="212"/>
      <c r="AB39" s="212"/>
      <c r="AC39" s="212"/>
      <c r="AD39" s="212"/>
      <c r="AE39" s="212"/>
      <c r="AF39" s="212"/>
      <c r="AG39" s="212" t="s">
        <v>180</v>
      </c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ht="30" outlineLevel="1" x14ac:dyDescent="0.25">
      <c r="A40" s="250">
        <v>14</v>
      </c>
      <c r="B40" s="251" t="s">
        <v>350</v>
      </c>
      <c r="C40" s="260" t="s">
        <v>351</v>
      </c>
      <c r="D40" s="252" t="s">
        <v>349</v>
      </c>
      <c r="E40" s="253">
        <v>1</v>
      </c>
      <c r="F40" s="254">
        <v>15000</v>
      </c>
      <c r="G40" s="255">
        <f>ROUND(E40*F40,2)</f>
        <v>15000</v>
      </c>
      <c r="H40" s="254">
        <v>0</v>
      </c>
      <c r="I40" s="255">
        <f>ROUND(E40*H40,2)</f>
        <v>0</v>
      </c>
      <c r="J40" s="254">
        <v>15000</v>
      </c>
      <c r="K40" s="255">
        <f>ROUND(E40*J40,2)</f>
        <v>15000</v>
      </c>
      <c r="L40" s="255">
        <v>21</v>
      </c>
      <c r="M40" s="255">
        <f>G40*(1+L40/100)</f>
        <v>18150</v>
      </c>
      <c r="N40" s="253">
        <v>0</v>
      </c>
      <c r="O40" s="253">
        <f>ROUND(E40*N40,2)</f>
        <v>0</v>
      </c>
      <c r="P40" s="253">
        <v>0</v>
      </c>
      <c r="Q40" s="253">
        <f>ROUND(E40*P40,2)</f>
        <v>0</v>
      </c>
      <c r="R40" s="255"/>
      <c r="S40" s="255" t="s">
        <v>221</v>
      </c>
      <c r="T40" s="256" t="s">
        <v>222</v>
      </c>
      <c r="U40" s="232">
        <v>0</v>
      </c>
      <c r="V40" s="232">
        <f>ROUND(E40*U40,2)</f>
        <v>0</v>
      </c>
      <c r="W40" s="232"/>
      <c r="X40" s="232" t="s">
        <v>178</v>
      </c>
      <c r="Y40" s="232" t="s">
        <v>179</v>
      </c>
      <c r="Z40" s="212"/>
      <c r="AA40" s="212"/>
      <c r="AB40" s="212"/>
      <c r="AC40" s="212"/>
      <c r="AD40" s="212"/>
      <c r="AE40" s="212"/>
      <c r="AF40" s="212"/>
      <c r="AG40" s="212" t="s">
        <v>180</v>
      </c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ht="20" outlineLevel="1" x14ac:dyDescent="0.25">
      <c r="A41" s="250">
        <v>15</v>
      </c>
      <c r="B41" s="251" t="s">
        <v>352</v>
      </c>
      <c r="C41" s="260" t="s">
        <v>353</v>
      </c>
      <c r="D41" s="252" t="s">
        <v>349</v>
      </c>
      <c r="E41" s="253">
        <v>1</v>
      </c>
      <c r="F41" s="254">
        <v>8500</v>
      </c>
      <c r="G41" s="255">
        <f>ROUND(E41*F41,2)</f>
        <v>8500</v>
      </c>
      <c r="H41" s="254">
        <v>0</v>
      </c>
      <c r="I41" s="255">
        <f>ROUND(E41*H41,2)</f>
        <v>0</v>
      </c>
      <c r="J41" s="254">
        <v>8500</v>
      </c>
      <c r="K41" s="255">
        <f>ROUND(E41*J41,2)</f>
        <v>8500</v>
      </c>
      <c r="L41" s="255">
        <v>21</v>
      </c>
      <c r="M41" s="255">
        <f>G41*(1+L41/100)</f>
        <v>10285</v>
      </c>
      <c r="N41" s="253">
        <v>0</v>
      </c>
      <c r="O41" s="253">
        <f>ROUND(E41*N41,2)</f>
        <v>0</v>
      </c>
      <c r="P41" s="253">
        <v>0</v>
      </c>
      <c r="Q41" s="253">
        <f>ROUND(E41*P41,2)</f>
        <v>0</v>
      </c>
      <c r="R41" s="255"/>
      <c r="S41" s="255" t="s">
        <v>221</v>
      </c>
      <c r="T41" s="256" t="s">
        <v>222</v>
      </c>
      <c r="U41" s="232">
        <v>0</v>
      </c>
      <c r="V41" s="232">
        <f>ROUND(E41*U41,2)</f>
        <v>0</v>
      </c>
      <c r="W41" s="232"/>
      <c r="X41" s="232" t="s">
        <v>178</v>
      </c>
      <c r="Y41" s="232" t="s">
        <v>179</v>
      </c>
      <c r="Z41" s="212"/>
      <c r="AA41" s="212"/>
      <c r="AB41" s="212"/>
      <c r="AC41" s="212"/>
      <c r="AD41" s="212"/>
      <c r="AE41" s="212"/>
      <c r="AF41" s="212"/>
      <c r="AG41" s="212" t="s">
        <v>180</v>
      </c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ht="30" outlineLevel="1" x14ac:dyDescent="0.25">
      <c r="A42" s="243">
        <v>16</v>
      </c>
      <c r="B42" s="244" t="s">
        <v>354</v>
      </c>
      <c r="C42" s="258" t="s">
        <v>355</v>
      </c>
      <c r="D42" s="245" t="s">
        <v>213</v>
      </c>
      <c r="E42" s="246">
        <v>116</v>
      </c>
      <c r="F42" s="247">
        <v>5000</v>
      </c>
      <c r="G42" s="248">
        <f>ROUND(E42*F42,2)</f>
        <v>580000</v>
      </c>
      <c r="H42" s="247">
        <v>0</v>
      </c>
      <c r="I42" s="248">
        <f>ROUND(E42*H42,2)</f>
        <v>0</v>
      </c>
      <c r="J42" s="247">
        <v>5000</v>
      </c>
      <c r="K42" s="248">
        <f>ROUND(E42*J42,2)</f>
        <v>580000</v>
      </c>
      <c r="L42" s="248">
        <v>21</v>
      </c>
      <c r="M42" s="248">
        <f>G42*(1+L42/100)</f>
        <v>701800</v>
      </c>
      <c r="N42" s="246">
        <v>0</v>
      </c>
      <c r="O42" s="246">
        <f>ROUND(E42*N42,2)</f>
        <v>0</v>
      </c>
      <c r="P42" s="246">
        <v>0</v>
      </c>
      <c r="Q42" s="246">
        <f>ROUND(E42*P42,2)</f>
        <v>0</v>
      </c>
      <c r="R42" s="248"/>
      <c r="S42" s="248" t="s">
        <v>221</v>
      </c>
      <c r="T42" s="249" t="s">
        <v>222</v>
      </c>
      <c r="U42" s="232">
        <v>0</v>
      </c>
      <c r="V42" s="232">
        <f>ROUND(E42*U42,2)</f>
        <v>0</v>
      </c>
      <c r="W42" s="232"/>
      <c r="X42" s="232" t="s">
        <v>178</v>
      </c>
      <c r="Y42" s="232" t="s">
        <v>179</v>
      </c>
      <c r="Z42" s="212"/>
      <c r="AA42" s="212"/>
      <c r="AB42" s="212"/>
      <c r="AC42" s="212"/>
      <c r="AD42" s="212"/>
      <c r="AE42" s="212"/>
      <c r="AF42" s="212"/>
      <c r="AG42" s="212" t="s">
        <v>180</v>
      </c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2" x14ac:dyDescent="0.25">
      <c r="A43" s="229"/>
      <c r="B43" s="230"/>
      <c r="C43" s="259" t="s">
        <v>356</v>
      </c>
      <c r="D43" s="233"/>
      <c r="E43" s="234">
        <v>116</v>
      </c>
      <c r="F43" s="232"/>
      <c r="G43" s="232"/>
      <c r="H43" s="232"/>
      <c r="I43" s="232"/>
      <c r="J43" s="232"/>
      <c r="K43" s="232"/>
      <c r="L43" s="232"/>
      <c r="M43" s="232"/>
      <c r="N43" s="231"/>
      <c r="O43" s="231"/>
      <c r="P43" s="231"/>
      <c r="Q43" s="231"/>
      <c r="R43" s="232"/>
      <c r="S43" s="232"/>
      <c r="T43" s="232"/>
      <c r="U43" s="232"/>
      <c r="V43" s="232"/>
      <c r="W43" s="232"/>
      <c r="X43" s="232"/>
      <c r="Y43" s="232"/>
      <c r="Z43" s="212"/>
      <c r="AA43" s="212"/>
      <c r="AB43" s="212"/>
      <c r="AC43" s="212"/>
      <c r="AD43" s="212"/>
      <c r="AE43" s="212"/>
      <c r="AF43" s="212"/>
      <c r="AG43" s="212" t="s">
        <v>182</v>
      </c>
      <c r="AH43" s="212">
        <v>0</v>
      </c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ht="13" x14ac:dyDescent="0.25">
      <c r="A44" s="236" t="s">
        <v>172</v>
      </c>
      <c r="B44" s="237" t="s">
        <v>135</v>
      </c>
      <c r="C44" s="257" t="s">
        <v>136</v>
      </c>
      <c r="D44" s="238"/>
      <c r="E44" s="239"/>
      <c r="F44" s="240"/>
      <c r="G44" s="240">
        <f>SUMIF(AG45:AG49,"&lt;&gt;NOR",G45:G49)</f>
        <v>278300</v>
      </c>
      <c r="H44" s="240"/>
      <c r="I44" s="240">
        <f>SUM(I45:I49)</f>
        <v>0</v>
      </c>
      <c r="J44" s="240"/>
      <c r="K44" s="240">
        <f>SUM(K45:K49)</f>
        <v>278300</v>
      </c>
      <c r="L44" s="240"/>
      <c r="M44" s="240">
        <f>SUM(M45:M49)</f>
        <v>336743</v>
      </c>
      <c r="N44" s="239"/>
      <c r="O44" s="239">
        <f>SUM(O45:O49)</f>
        <v>0</v>
      </c>
      <c r="P44" s="239"/>
      <c r="Q44" s="239">
        <f>SUM(Q45:Q49)</f>
        <v>0</v>
      </c>
      <c r="R44" s="240"/>
      <c r="S44" s="240"/>
      <c r="T44" s="241"/>
      <c r="U44" s="235"/>
      <c r="V44" s="235">
        <f>SUM(V45:V49)</f>
        <v>46.4</v>
      </c>
      <c r="W44" s="235"/>
      <c r="X44" s="235"/>
      <c r="Y44" s="235"/>
      <c r="AG44" t="s">
        <v>173</v>
      </c>
    </row>
    <row r="45" spans="1:60" ht="20" outlineLevel="1" x14ac:dyDescent="0.25">
      <c r="A45" s="250">
        <v>17</v>
      </c>
      <c r="B45" s="251" t="s">
        <v>357</v>
      </c>
      <c r="C45" s="260" t="s">
        <v>358</v>
      </c>
      <c r="D45" s="252" t="s">
        <v>258</v>
      </c>
      <c r="E45" s="253">
        <v>11</v>
      </c>
      <c r="F45" s="254">
        <v>8500</v>
      </c>
      <c r="G45" s="255">
        <f>ROUND(E45*F45,2)</f>
        <v>93500</v>
      </c>
      <c r="H45" s="254">
        <v>0</v>
      </c>
      <c r="I45" s="255">
        <f>ROUND(E45*H45,2)</f>
        <v>0</v>
      </c>
      <c r="J45" s="254">
        <v>8500</v>
      </c>
      <c r="K45" s="255">
        <f>ROUND(E45*J45,2)</f>
        <v>93500</v>
      </c>
      <c r="L45" s="255">
        <v>21</v>
      </c>
      <c r="M45" s="255">
        <f>G45*(1+L45/100)</f>
        <v>113135</v>
      </c>
      <c r="N45" s="253">
        <v>0</v>
      </c>
      <c r="O45" s="253">
        <f>ROUND(E45*N45,2)</f>
        <v>0</v>
      </c>
      <c r="P45" s="253">
        <v>0</v>
      </c>
      <c r="Q45" s="253">
        <f>ROUND(E45*P45,2)</f>
        <v>0</v>
      </c>
      <c r="R45" s="255"/>
      <c r="S45" s="255" t="s">
        <v>221</v>
      </c>
      <c r="T45" s="256" t="s">
        <v>222</v>
      </c>
      <c r="U45" s="232">
        <v>1.1599999999999999</v>
      </c>
      <c r="V45" s="232">
        <f>ROUND(E45*U45,2)</f>
        <v>12.76</v>
      </c>
      <c r="W45" s="232"/>
      <c r="X45" s="232" t="s">
        <v>178</v>
      </c>
      <c r="Y45" s="232" t="s">
        <v>179</v>
      </c>
      <c r="Z45" s="212"/>
      <c r="AA45" s="212"/>
      <c r="AB45" s="212"/>
      <c r="AC45" s="212"/>
      <c r="AD45" s="212"/>
      <c r="AE45" s="212"/>
      <c r="AF45" s="212"/>
      <c r="AG45" s="212" t="s">
        <v>180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ht="20" outlineLevel="1" x14ac:dyDescent="0.25">
      <c r="A46" s="250">
        <v>18</v>
      </c>
      <c r="B46" s="251" t="s">
        <v>359</v>
      </c>
      <c r="C46" s="260" t="s">
        <v>360</v>
      </c>
      <c r="D46" s="252" t="s">
        <v>258</v>
      </c>
      <c r="E46" s="253">
        <v>9</v>
      </c>
      <c r="F46" s="254">
        <v>9000</v>
      </c>
      <c r="G46" s="255">
        <f>ROUND(E46*F46,2)</f>
        <v>81000</v>
      </c>
      <c r="H46" s="254">
        <v>0</v>
      </c>
      <c r="I46" s="255">
        <f>ROUND(E46*H46,2)</f>
        <v>0</v>
      </c>
      <c r="J46" s="254">
        <v>9000</v>
      </c>
      <c r="K46" s="255">
        <f>ROUND(E46*J46,2)</f>
        <v>81000</v>
      </c>
      <c r="L46" s="255">
        <v>21</v>
      </c>
      <c r="M46" s="255">
        <f>G46*(1+L46/100)</f>
        <v>98010</v>
      </c>
      <c r="N46" s="253">
        <v>0</v>
      </c>
      <c r="O46" s="253">
        <f>ROUND(E46*N46,2)</f>
        <v>0</v>
      </c>
      <c r="P46" s="253">
        <v>0</v>
      </c>
      <c r="Q46" s="253">
        <f>ROUND(E46*P46,2)</f>
        <v>0</v>
      </c>
      <c r="R46" s="255"/>
      <c r="S46" s="255" t="s">
        <v>221</v>
      </c>
      <c r="T46" s="256" t="s">
        <v>222</v>
      </c>
      <c r="U46" s="232">
        <v>1.1599999999999999</v>
      </c>
      <c r="V46" s="232">
        <f>ROUND(E46*U46,2)</f>
        <v>10.44</v>
      </c>
      <c r="W46" s="232"/>
      <c r="X46" s="232" t="s">
        <v>178</v>
      </c>
      <c r="Y46" s="232" t="s">
        <v>179</v>
      </c>
      <c r="Z46" s="212"/>
      <c r="AA46" s="212"/>
      <c r="AB46" s="212"/>
      <c r="AC46" s="212"/>
      <c r="AD46" s="212"/>
      <c r="AE46" s="212"/>
      <c r="AF46" s="212"/>
      <c r="AG46" s="212" t="s">
        <v>180</v>
      </c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ht="30" outlineLevel="1" x14ac:dyDescent="0.25">
      <c r="A47" s="250">
        <v>19</v>
      </c>
      <c r="B47" s="251" t="s">
        <v>361</v>
      </c>
      <c r="C47" s="260" t="s">
        <v>362</v>
      </c>
      <c r="D47" s="252" t="s">
        <v>258</v>
      </c>
      <c r="E47" s="253">
        <v>3</v>
      </c>
      <c r="F47" s="254">
        <v>5000</v>
      </c>
      <c r="G47" s="255">
        <f>ROUND(E47*F47,2)</f>
        <v>15000</v>
      </c>
      <c r="H47" s="254">
        <v>0</v>
      </c>
      <c r="I47" s="255">
        <f>ROUND(E47*H47,2)</f>
        <v>0</v>
      </c>
      <c r="J47" s="254">
        <v>5000</v>
      </c>
      <c r="K47" s="255">
        <f>ROUND(E47*J47,2)</f>
        <v>15000</v>
      </c>
      <c r="L47" s="255">
        <v>21</v>
      </c>
      <c r="M47" s="255">
        <f>G47*(1+L47/100)</f>
        <v>18150</v>
      </c>
      <c r="N47" s="253">
        <v>0</v>
      </c>
      <c r="O47" s="253">
        <f>ROUND(E47*N47,2)</f>
        <v>0</v>
      </c>
      <c r="P47" s="253">
        <v>0</v>
      </c>
      <c r="Q47" s="253">
        <f>ROUND(E47*P47,2)</f>
        <v>0</v>
      </c>
      <c r="R47" s="255"/>
      <c r="S47" s="255" t="s">
        <v>221</v>
      </c>
      <c r="T47" s="256" t="s">
        <v>222</v>
      </c>
      <c r="U47" s="232">
        <v>1.1599999999999999</v>
      </c>
      <c r="V47" s="232">
        <f>ROUND(E47*U47,2)</f>
        <v>3.48</v>
      </c>
      <c r="W47" s="232"/>
      <c r="X47" s="232" t="s">
        <v>178</v>
      </c>
      <c r="Y47" s="232" t="s">
        <v>179</v>
      </c>
      <c r="Z47" s="212"/>
      <c r="AA47" s="212"/>
      <c r="AB47" s="212"/>
      <c r="AC47" s="212"/>
      <c r="AD47" s="212"/>
      <c r="AE47" s="212"/>
      <c r="AF47" s="212"/>
      <c r="AG47" s="212" t="s">
        <v>180</v>
      </c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ht="30" outlineLevel="1" x14ac:dyDescent="0.25">
      <c r="A48" s="250">
        <v>20</v>
      </c>
      <c r="B48" s="251" t="s">
        <v>363</v>
      </c>
      <c r="C48" s="260" t="s">
        <v>364</v>
      </c>
      <c r="D48" s="252" t="s">
        <v>258</v>
      </c>
      <c r="E48" s="253">
        <v>15</v>
      </c>
      <c r="F48" s="254">
        <v>5200</v>
      </c>
      <c r="G48" s="255">
        <f>ROUND(E48*F48,2)</f>
        <v>78000</v>
      </c>
      <c r="H48" s="254">
        <v>0</v>
      </c>
      <c r="I48" s="255">
        <f>ROUND(E48*H48,2)</f>
        <v>0</v>
      </c>
      <c r="J48" s="254">
        <v>5200</v>
      </c>
      <c r="K48" s="255">
        <f>ROUND(E48*J48,2)</f>
        <v>78000</v>
      </c>
      <c r="L48" s="255">
        <v>21</v>
      </c>
      <c r="M48" s="255">
        <f>G48*(1+L48/100)</f>
        <v>94380</v>
      </c>
      <c r="N48" s="253">
        <v>0</v>
      </c>
      <c r="O48" s="253">
        <f>ROUND(E48*N48,2)</f>
        <v>0</v>
      </c>
      <c r="P48" s="253">
        <v>0</v>
      </c>
      <c r="Q48" s="253">
        <f>ROUND(E48*P48,2)</f>
        <v>0</v>
      </c>
      <c r="R48" s="255"/>
      <c r="S48" s="255" t="s">
        <v>221</v>
      </c>
      <c r="T48" s="256" t="s">
        <v>222</v>
      </c>
      <c r="U48" s="232">
        <v>1.1599999999999999</v>
      </c>
      <c r="V48" s="232">
        <f>ROUND(E48*U48,2)</f>
        <v>17.399999999999999</v>
      </c>
      <c r="W48" s="232"/>
      <c r="X48" s="232" t="s">
        <v>178</v>
      </c>
      <c r="Y48" s="232" t="s">
        <v>179</v>
      </c>
      <c r="Z48" s="212"/>
      <c r="AA48" s="212"/>
      <c r="AB48" s="212"/>
      <c r="AC48" s="212"/>
      <c r="AD48" s="212"/>
      <c r="AE48" s="212"/>
      <c r="AF48" s="212"/>
      <c r="AG48" s="212" t="s">
        <v>180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ht="30" outlineLevel="1" x14ac:dyDescent="0.25">
      <c r="A49" s="250">
        <v>21</v>
      </c>
      <c r="B49" s="251" t="s">
        <v>365</v>
      </c>
      <c r="C49" s="260" t="s">
        <v>366</v>
      </c>
      <c r="D49" s="252" t="s">
        <v>258</v>
      </c>
      <c r="E49" s="253">
        <v>2</v>
      </c>
      <c r="F49" s="254">
        <v>5400</v>
      </c>
      <c r="G49" s="255">
        <f>ROUND(E49*F49,2)</f>
        <v>10800</v>
      </c>
      <c r="H49" s="254">
        <v>0</v>
      </c>
      <c r="I49" s="255">
        <f>ROUND(E49*H49,2)</f>
        <v>0</v>
      </c>
      <c r="J49" s="254">
        <v>5400</v>
      </c>
      <c r="K49" s="255">
        <f>ROUND(E49*J49,2)</f>
        <v>10800</v>
      </c>
      <c r="L49" s="255">
        <v>21</v>
      </c>
      <c r="M49" s="255">
        <f>G49*(1+L49/100)</f>
        <v>13068</v>
      </c>
      <c r="N49" s="253">
        <v>0</v>
      </c>
      <c r="O49" s="253">
        <f>ROUND(E49*N49,2)</f>
        <v>0</v>
      </c>
      <c r="P49" s="253">
        <v>0</v>
      </c>
      <c r="Q49" s="253">
        <f>ROUND(E49*P49,2)</f>
        <v>0</v>
      </c>
      <c r="R49" s="255"/>
      <c r="S49" s="255" t="s">
        <v>221</v>
      </c>
      <c r="T49" s="256" t="s">
        <v>222</v>
      </c>
      <c r="U49" s="232">
        <v>1.1599999999999999</v>
      </c>
      <c r="V49" s="232">
        <f>ROUND(E49*U49,2)</f>
        <v>2.3199999999999998</v>
      </c>
      <c r="W49" s="232"/>
      <c r="X49" s="232" t="s">
        <v>178</v>
      </c>
      <c r="Y49" s="232" t="s">
        <v>179</v>
      </c>
      <c r="Z49" s="212"/>
      <c r="AA49" s="212"/>
      <c r="AB49" s="212"/>
      <c r="AC49" s="212"/>
      <c r="AD49" s="212"/>
      <c r="AE49" s="212"/>
      <c r="AF49" s="212"/>
      <c r="AG49" s="212" t="s">
        <v>180</v>
      </c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ht="13" x14ac:dyDescent="0.25">
      <c r="A50" s="236" t="s">
        <v>172</v>
      </c>
      <c r="B50" s="237" t="s">
        <v>137</v>
      </c>
      <c r="C50" s="257" t="s">
        <v>138</v>
      </c>
      <c r="D50" s="238"/>
      <c r="E50" s="239"/>
      <c r="F50" s="240"/>
      <c r="G50" s="240">
        <f>SUMIF(AG51:AG57,"&lt;&gt;NOR",G51:G57)</f>
        <v>83502</v>
      </c>
      <c r="H50" s="240"/>
      <c r="I50" s="240">
        <f>SUM(I51:I57)</f>
        <v>0</v>
      </c>
      <c r="J50" s="240"/>
      <c r="K50" s="240">
        <f>SUM(K51:K57)</f>
        <v>83502</v>
      </c>
      <c r="L50" s="240"/>
      <c r="M50" s="240">
        <f>SUM(M51:M57)</f>
        <v>101037.42</v>
      </c>
      <c r="N50" s="239"/>
      <c r="O50" s="239">
        <f>SUM(O51:O57)</f>
        <v>0</v>
      </c>
      <c r="P50" s="239"/>
      <c r="Q50" s="239">
        <f>SUM(Q51:Q57)</f>
        <v>0</v>
      </c>
      <c r="R50" s="240"/>
      <c r="S50" s="240"/>
      <c r="T50" s="241"/>
      <c r="U50" s="235"/>
      <c r="V50" s="235">
        <f>SUM(V51:V57)</f>
        <v>0</v>
      </c>
      <c r="W50" s="235"/>
      <c r="X50" s="235"/>
      <c r="Y50" s="235"/>
      <c r="AG50" t="s">
        <v>173</v>
      </c>
    </row>
    <row r="51" spans="1:60" ht="30" outlineLevel="1" x14ac:dyDescent="0.25">
      <c r="A51" s="243">
        <v>22</v>
      </c>
      <c r="B51" s="244" t="s">
        <v>367</v>
      </c>
      <c r="C51" s="258" t="s">
        <v>368</v>
      </c>
      <c r="D51" s="245" t="s">
        <v>213</v>
      </c>
      <c r="E51" s="246">
        <v>18.556000000000001</v>
      </c>
      <c r="F51" s="247">
        <v>4500</v>
      </c>
      <c r="G51" s="248">
        <f>ROUND(E51*F51,2)</f>
        <v>83502</v>
      </c>
      <c r="H51" s="247">
        <v>0</v>
      </c>
      <c r="I51" s="248">
        <f>ROUND(E51*H51,2)</f>
        <v>0</v>
      </c>
      <c r="J51" s="247">
        <v>4500</v>
      </c>
      <c r="K51" s="248">
        <f>ROUND(E51*J51,2)</f>
        <v>83502</v>
      </c>
      <c r="L51" s="248">
        <v>21</v>
      </c>
      <c r="M51" s="248">
        <f>G51*(1+L51/100)</f>
        <v>101037.42</v>
      </c>
      <c r="N51" s="246">
        <v>0</v>
      </c>
      <c r="O51" s="246">
        <f>ROUND(E51*N51,2)</f>
        <v>0</v>
      </c>
      <c r="P51" s="246">
        <v>0</v>
      </c>
      <c r="Q51" s="246">
        <f>ROUND(E51*P51,2)</f>
        <v>0</v>
      </c>
      <c r="R51" s="248"/>
      <c r="S51" s="248" t="s">
        <v>221</v>
      </c>
      <c r="T51" s="249" t="s">
        <v>222</v>
      </c>
      <c r="U51" s="232">
        <v>0</v>
      </c>
      <c r="V51" s="232">
        <f>ROUND(E51*U51,2)</f>
        <v>0</v>
      </c>
      <c r="W51" s="232"/>
      <c r="X51" s="232" t="s">
        <v>178</v>
      </c>
      <c r="Y51" s="232" t="s">
        <v>179</v>
      </c>
      <c r="Z51" s="212"/>
      <c r="AA51" s="212"/>
      <c r="AB51" s="212"/>
      <c r="AC51" s="212"/>
      <c r="AD51" s="212"/>
      <c r="AE51" s="212"/>
      <c r="AF51" s="212"/>
      <c r="AG51" s="212" t="s">
        <v>180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2" x14ac:dyDescent="0.25">
      <c r="A52" s="229"/>
      <c r="B52" s="230"/>
      <c r="C52" s="270" t="s">
        <v>369</v>
      </c>
      <c r="D52" s="268"/>
      <c r="E52" s="268"/>
      <c r="F52" s="268"/>
      <c r="G52" s="268"/>
      <c r="H52" s="232"/>
      <c r="I52" s="232"/>
      <c r="J52" s="232"/>
      <c r="K52" s="232"/>
      <c r="L52" s="232"/>
      <c r="M52" s="232"/>
      <c r="N52" s="231"/>
      <c r="O52" s="231"/>
      <c r="P52" s="231"/>
      <c r="Q52" s="231"/>
      <c r="R52" s="232"/>
      <c r="S52" s="232"/>
      <c r="T52" s="232"/>
      <c r="U52" s="232"/>
      <c r="V52" s="232"/>
      <c r="W52" s="232"/>
      <c r="X52" s="232"/>
      <c r="Y52" s="232"/>
      <c r="Z52" s="212"/>
      <c r="AA52" s="212"/>
      <c r="AB52" s="212"/>
      <c r="AC52" s="212"/>
      <c r="AD52" s="212"/>
      <c r="AE52" s="212"/>
      <c r="AF52" s="212"/>
      <c r="AG52" s="212" t="s">
        <v>252</v>
      </c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ht="40.5" outlineLevel="3" x14ac:dyDescent="0.25">
      <c r="A53" s="229"/>
      <c r="B53" s="230"/>
      <c r="C53" s="272" t="s">
        <v>370</v>
      </c>
      <c r="D53" s="271"/>
      <c r="E53" s="271"/>
      <c r="F53" s="271"/>
      <c r="G53" s="271"/>
      <c r="H53" s="232"/>
      <c r="I53" s="232"/>
      <c r="J53" s="232"/>
      <c r="K53" s="232"/>
      <c r="L53" s="232"/>
      <c r="M53" s="232"/>
      <c r="N53" s="231"/>
      <c r="O53" s="231"/>
      <c r="P53" s="231"/>
      <c r="Q53" s="231"/>
      <c r="R53" s="232"/>
      <c r="S53" s="232"/>
      <c r="T53" s="232"/>
      <c r="U53" s="232"/>
      <c r="V53" s="232"/>
      <c r="W53" s="232"/>
      <c r="X53" s="232"/>
      <c r="Y53" s="232"/>
      <c r="Z53" s="212"/>
      <c r="AA53" s="212"/>
      <c r="AB53" s="212"/>
      <c r="AC53" s="212"/>
      <c r="AD53" s="212"/>
      <c r="AE53" s="212"/>
      <c r="AF53" s="212"/>
      <c r="AG53" s="212" t="s">
        <v>252</v>
      </c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69" t="str">
        <f>C53</f>
        <v>- FASÁDNÍ MODŘÍNOVÉ KOSODÉLNÍKOVÉ LATĚ ,,RHOMBUS" 24x68 MM, VODOROVNĚ, S MEZERAMI CCA 15 MM, FASÁDNÍ MODŘÍNOVÉ KOSODÉLNÍKOVÉ LATĚ ,,RHOMBUS" 24x68 MM, VODOROVNĚ, S MEZERAMI CCA 15 MM, VYVZORKOVAT A ODSOUHLASIT ARCH., KOTVENO NEREZOVÝMI TERASOVÝMI VRUTY</v>
      </c>
      <c r="BB53" s="212"/>
      <c r="BC53" s="212"/>
      <c r="BD53" s="212"/>
      <c r="BE53" s="212"/>
      <c r="BF53" s="212"/>
      <c r="BG53" s="212"/>
      <c r="BH53" s="212"/>
    </row>
    <row r="54" spans="1:60" outlineLevel="3" x14ac:dyDescent="0.25">
      <c r="A54" s="229"/>
      <c r="B54" s="230"/>
      <c r="C54" s="272" t="s">
        <v>371</v>
      </c>
      <c r="D54" s="271"/>
      <c r="E54" s="271"/>
      <c r="F54" s="271"/>
      <c r="G54" s="271"/>
      <c r="H54" s="232"/>
      <c r="I54" s="232"/>
      <c r="J54" s="232"/>
      <c r="K54" s="232"/>
      <c r="L54" s="232"/>
      <c r="M54" s="232"/>
      <c r="N54" s="231"/>
      <c r="O54" s="231"/>
      <c r="P54" s="231"/>
      <c r="Q54" s="231"/>
      <c r="R54" s="232"/>
      <c r="S54" s="232"/>
      <c r="T54" s="232"/>
      <c r="U54" s="232"/>
      <c r="V54" s="232"/>
      <c r="W54" s="232"/>
      <c r="X54" s="232"/>
      <c r="Y54" s="232"/>
      <c r="Z54" s="212"/>
      <c r="AA54" s="212"/>
      <c r="AB54" s="212"/>
      <c r="AC54" s="212"/>
      <c r="AD54" s="212"/>
      <c r="AE54" s="212"/>
      <c r="AF54" s="212"/>
      <c r="AG54" s="212" t="s">
        <v>252</v>
      </c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2" x14ac:dyDescent="0.25">
      <c r="A55" s="229"/>
      <c r="B55" s="230"/>
      <c r="C55" s="259" t="s">
        <v>318</v>
      </c>
      <c r="D55" s="233"/>
      <c r="E55" s="234"/>
      <c r="F55" s="232"/>
      <c r="G55" s="232"/>
      <c r="H55" s="232"/>
      <c r="I55" s="232"/>
      <c r="J55" s="232"/>
      <c r="K55" s="232"/>
      <c r="L55" s="232"/>
      <c r="M55" s="232"/>
      <c r="N55" s="231"/>
      <c r="O55" s="231"/>
      <c r="P55" s="231"/>
      <c r="Q55" s="231"/>
      <c r="R55" s="232"/>
      <c r="S55" s="232"/>
      <c r="T55" s="232"/>
      <c r="U55" s="232"/>
      <c r="V55" s="232"/>
      <c r="W55" s="232"/>
      <c r="X55" s="232"/>
      <c r="Y55" s="232"/>
      <c r="Z55" s="212"/>
      <c r="AA55" s="212"/>
      <c r="AB55" s="212"/>
      <c r="AC55" s="212"/>
      <c r="AD55" s="212"/>
      <c r="AE55" s="212"/>
      <c r="AF55" s="212"/>
      <c r="AG55" s="212" t="s">
        <v>182</v>
      </c>
      <c r="AH55" s="212">
        <v>0</v>
      </c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3" x14ac:dyDescent="0.25">
      <c r="A56" s="229"/>
      <c r="B56" s="230"/>
      <c r="C56" s="259" t="s">
        <v>372</v>
      </c>
      <c r="D56" s="233"/>
      <c r="E56" s="234">
        <v>7.6360000000000001</v>
      </c>
      <c r="F56" s="232"/>
      <c r="G56" s="232"/>
      <c r="H56" s="232"/>
      <c r="I56" s="232"/>
      <c r="J56" s="232"/>
      <c r="K56" s="232"/>
      <c r="L56" s="232"/>
      <c r="M56" s="232"/>
      <c r="N56" s="231"/>
      <c r="O56" s="231"/>
      <c r="P56" s="231"/>
      <c r="Q56" s="231"/>
      <c r="R56" s="232"/>
      <c r="S56" s="232"/>
      <c r="T56" s="232"/>
      <c r="U56" s="232"/>
      <c r="V56" s="232"/>
      <c r="W56" s="232"/>
      <c r="X56" s="232"/>
      <c r="Y56" s="232"/>
      <c r="Z56" s="212"/>
      <c r="AA56" s="212"/>
      <c r="AB56" s="212"/>
      <c r="AC56" s="212"/>
      <c r="AD56" s="212"/>
      <c r="AE56" s="212"/>
      <c r="AF56" s="212"/>
      <c r="AG56" s="212" t="s">
        <v>182</v>
      </c>
      <c r="AH56" s="212">
        <v>0</v>
      </c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3" x14ac:dyDescent="0.25">
      <c r="A57" s="229"/>
      <c r="B57" s="230"/>
      <c r="C57" s="259" t="s">
        <v>373</v>
      </c>
      <c r="D57" s="233"/>
      <c r="E57" s="234">
        <v>10.92</v>
      </c>
      <c r="F57" s="232"/>
      <c r="G57" s="232"/>
      <c r="H57" s="232"/>
      <c r="I57" s="232"/>
      <c r="J57" s="232"/>
      <c r="K57" s="232"/>
      <c r="L57" s="232"/>
      <c r="M57" s="232"/>
      <c r="N57" s="231"/>
      <c r="O57" s="231"/>
      <c r="P57" s="231"/>
      <c r="Q57" s="231"/>
      <c r="R57" s="232"/>
      <c r="S57" s="232"/>
      <c r="T57" s="232"/>
      <c r="U57" s="232"/>
      <c r="V57" s="232"/>
      <c r="W57" s="232"/>
      <c r="X57" s="232"/>
      <c r="Y57" s="232"/>
      <c r="Z57" s="212"/>
      <c r="AA57" s="212"/>
      <c r="AB57" s="212"/>
      <c r="AC57" s="212"/>
      <c r="AD57" s="212"/>
      <c r="AE57" s="212"/>
      <c r="AF57" s="212"/>
      <c r="AG57" s="212" t="s">
        <v>182</v>
      </c>
      <c r="AH57" s="212">
        <v>0</v>
      </c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ht="13" x14ac:dyDescent="0.25">
      <c r="A58" s="236" t="s">
        <v>172</v>
      </c>
      <c r="B58" s="237" t="s">
        <v>139</v>
      </c>
      <c r="C58" s="257" t="s">
        <v>140</v>
      </c>
      <c r="D58" s="238"/>
      <c r="E58" s="239"/>
      <c r="F58" s="240"/>
      <c r="G58" s="240">
        <f>SUMIF(AG59:AG63,"&lt;&gt;NOR",G59:G63)</f>
        <v>39752.06</v>
      </c>
      <c r="H58" s="240"/>
      <c r="I58" s="240">
        <f>SUM(I59:I63)</f>
        <v>0</v>
      </c>
      <c r="J58" s="240"/>
      <c r="K58" s="240">
        <f>SUM(K59:K63)</f>
        <v>39752.06</v>
      </c>
      <c r="L58" s="240"/>
      <c r="M58" s="240">
        <f>SUM(M59:M63)</f>
        <v>48099.992599999998</v>
      </c>
      <c r="N58" s="239"/>
      <c r="O58" s="239">
        <f>SUM(O59:O63)</f>
        <v>0</v>
      </c>
      <c r="P58" s="239"/>
      <c r="Q58" s="239">
        <f>SUM(Q59:Q63)</f>
        <v>0</v>
      </c>
      <c r="R58" s="240"/>
      <c r="S58" s="240"/>
      <c r="T58" s="241"/>
      <c r="U58" s="235"/>
      <c r="V58" s="235">
        <f>SUM(V59:V63)</f>
        <v>0</v>
      </c>
      <c r="W58" s="235"/>
      <c r="X58" s="235"/>
      <c r="Y58" s="235"/>
      <c r="AG58" t="s">
        <v>173</v>
      </c>
    </row>
    <row r="59" spans="1:60" ht="30" outlineLevel="1" x14ac:dyDescent="0.25">
      <c r="A59" s="243">
        <v>23</v>
      </c>
      <c r="B59" s="244" t="s">
        <v>374</v>
      </c>
      <c r="C59" s="258" t="s">
        <v>375</v>
      </c>
      <c r="D59" s="245" t="s">
        <v>312</v>
      </c>
      <c r="E59" s="246">
        <v>165.6336</v>
      </c>
      <c r="F59" s="247">
        <v>240</v>
      </c>
      <c r="G59" s="248">
        <f>ROUND(E59*F59,2)</f>
        <v>39752.06</v>
      </c>
      <c r="H59" s="247">
        <v>0</v>
      </c>
      <c r="I59" s="248">
        <f>ROUND(E59*H59,2)</f>
        <v>0</v>
      </c>
      <c r="J59" s="247">
        <v>240</v>
      </c>
      <c r="K59" s="248">
        <f>ROUND(E59*J59,2)</f>
        <v>39752.06</v>
      </c>
      <c r="L59" s="248">
        <v>21</v>
      </c>
      <c r="M59" s="248">
        <f>G59*(1+L59/100)</f>
        <v>48099.992599999998</v>
      </c>
      <c r="N59" s="246">
        <v>0</v>
      </c>
      <c r="O59" s="246">
        <f>ROUND(E59*N59,2)</f>
        <v>0</v>
      </c>
      <c r="P59" s="246">
        <v>0</v>
      </c>
      <c r="Q59" s="246">
        <f>ROUND(E59*P59,2)</f>
        <v>0</v>
      </c>
      <c r="R59" s="248"/>
      <c r="S59" s="248" t="s">
        <v>221</v>
      </c>
      <c r="T59" s="249" t="s">
        <v>222</v>
      </c>
      <c r="U59" s="232">
        <v>0</v>
      </c>
      <c r="V59" s="232">
        <f>ROUND(E59*U59,2)</f>
        <v>0</v>
      </c>
      <c r="W59" s="232"/>
      <c r="X59" s="232" t="s">
        <v>178</v>
      </c>
      <c r="Y59" s="232" t="s">
        <v>179</v>
      </c>
      <c r="Z59" s="212"/>
      <c r="AA59" s="212"/>
      <c r="AB59" s="212"/>
      <c r="AC59" s="212"/>
      <c r="AD59" s="212"/>
      <c r="AE59" s="212"/>
      <c r="AF59" s="212"/>
      <c r="AG59" s="212" t="s">
        <v>180</v>
      </c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2" x14ac:dyDescent="0.25">
      <c r="A60" s="229"/>
      <c r="B60" s="230"/>
      <c r="C60" s="259" t="s">
        <v>376</v>
      </c>
      <c r="D60" s="233"/>
      <c r="E60" s="234"/>
      <c r="F60" s="232"/>
      <c r="G60" s="232"/>
      <c r="H60" s="232"/>
      <c r="I60" s="232"/>
      <c r="J60" s="232"/>
      <c r="K60" s="232"/>
      <c r="L60" s="232"/>
      <c r="M60" s="232"/>
      <c r="N60" s="231"/>
      <c r="O60" s="231"/>
      <c r="P60" s="231"/>
      <c r="Q60" s="231"/>
      <c r="R60" s="232"/>
      <c r="S60" s="232"/>
      <c r="T60" s="232"/>
      <c r="U60" s="232"/>
      <c r="V60" s="232"/>
      <c r="W60" s="232"/>
      <c r="X60" s="232"/>
      <c r="Y60" s="232"/>
      <c r="Z60" s="212"/>
      <c r="AA60" s="212"/>
      <c r="AB60" s="212"/>
      <c r="AC60" s="212"/>
      <c r="AD60" s="212"/>
      <c r="AE60" s="212"/>
      <c r="AF60" s="212"/>
      <c r="AG60" s="212" t="s">
        <v>182</v>
      </c>
      <c r="AH60" s="212">
        <v>0</v>
      </c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outlineLevel="3" x14ac:dyDescent="0.25">
      <c r="A61" s="229"/>
      <c r="B61" s="230"/>
      <c r="C61" s="259" t="s">
        <v>377</v>
      </c>
      <c r="D61" s="233"/>
      <c r="E61" s="234">
        <v>52.7136</v>
      </c>
      <c r="F61" s="232"/>
      <c r="G61" s="232"/>
      <c r="H61" s="232"/>
      <c r="I61" s="232"/>
      <c r="J61" s="232"/>
      <c r="K61" s="232"/>
      <c r="L61" s="232"/>
      <c r="M61" s="232"/>
      <c r="N61" s="231"/>
      <c r="O61" s="231"/>
      <c r="P61" s="231"/>
      <c r="Q61" s="231"/>
      <c r="R61" s="232"/>
      <c r="S61" s="232"/>
      <c r="T61" s="232"/>
      <c r="U61" s="232"/>
      <c r="V61" s="232"/>
      <c r="W61" s="232"/>
      <c r="X61" s="232"/>
      <c r="Y61" s="232"/>
      <c r="Z61" s="212"/>
      <c r="AA61" s="212"/>
      <c r="AB61" s="212"/>
      <c r="AC61" s="212"/>
      <c r="AD61" s="212"/>
      <c r="AE61" s="212"/>
      <c r="AF61" s="212"/>
      <c r="AG61" s="212" t="s">
        <v>182</v>
      </c>
      <c r="AH61" s="212">
        <v>0</v>
      </c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3" x14ac:dyDescent="0.25">
      <c r="A62" s="229"/>
      <c r="B62" s="230"/>
      <c r="C62" s="259" t="s">
        <v>378</v>
      </c>
      <c r="D62" s="233"/>
      <c r="E62" s="234">
        <v>84.66</v>
      </c>
      <c r="F62" s="232"/>
      <c r="G62" s="232"/>
      <c r="H62" s="232"/>
      <c r="I62" s="232"/>
      <c r="J62" s="232"/>
      <c r="K62" s="232"/>
      <c r="L62" s="232"/>
      <c r="M62" s="232"/>
      <c r="N62" s="231"/>
      <c r="O62" s="231"/>
      <c r="P62" s="231"/>
      <c r="Q62" s="231"/>
      <c r="R62" s="232"/>
      <c r="S62" s="232"/>
      <c r="T62" s="232"/>
      <c r="U62" s="232"/>
      <c r="V62" s="232"/>
      <c r="W62" s="232"/>
      <c r="X62" s="232"/>
      <c r="Y62" s="232"/>
      <c r="Z62" s="212"/>
      <c r="AA62" s="212"/>
      <c r="AB62" s="212"/>
      <c r="AC62" s="212"/>
      <c r="AD62" s="212"/>
      <c r="AE62" s="212"/>
      <c r="AF62" s="212"/>
      <c r="AG62" s="212" t="s">
        <v>182</v>
      </c>
      <c r="AH62" s="212">
        <v>0</v>
      </c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outlineLevel="3" x14ac:dyDescent="0.25">
      <c r="A63" s="229"/>
      <c r="B63" s="230"/>
      <c r="C63" s="259" t="s">
        <v>379</v>
      </c>
      <c r="D63" s="233"/>
      <c r="E63" s="234">
        <v>28.26</v>
      </c>
      <c r="F63" s="232"/>
      <c r="G63" s="232"/>
      <c r="H63" s="232"/>
      <c r="I63" s="232"/>
      <c r="J63" s="232"/>
      <c r="K63" s="232"/>
      <c r="L63" s="232"/>
      <c r="M63" s="232"/>
      <c r="N63" s="231"/>
      <c r="O63" s="231"/>
      <c r="P63" s="231"/>
      <c r="Q63" s="231"/>
      <c r="R63" s="232"/>
      <c r="S63" s="232"/>
      <c r="T63" s="232"/>
      <c r="U63" s="232"/>
      <c r="V63" s="232"/>
      <c r="W63" s="232"/>
      <c r="X63" s="232"/>
      <c r="Y63" s="232"/>
      <c r="Z63" s="212"/>
      <c r="AA63" s="212"/>
      <c r="AB63" s="212"/>
      <c r="AC63" s="212"/>
      <c r="AD63" s="212"/>
      <c r="AE63" s="212"/>
      <c r="AF63" s="212"/>
      <c r="AG63" s="212" t="s">
        <v>182</v>
      </c>
      <c r="AH63" s="212">
        <v>0</v>
      </c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x14ac:dyDescent="0.25">
      <c r="A64" s="3"/>
      <c r="B64" s="4"/>
      <c r="C64" s="261"/>
      <c r="D64" s="6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AE64">
        <v>12</v>
      </c>
      <c r="AF64">
        <v>21</v>
      </c>
      <c r="AG64" t="s">
        <v>158</v>
      </c>
    </row>
    <row r="65" spans="1:33" ht="13" x14ac:dyDescent="0.25">
      <c r="A65" s="215"/>
      <c r="B65" s="216" t="s">
        <v>31</v>
      </c>
      <c r="C65" s="262"/>
      <c r="D65" s="217"/>
      <c r="E65" s="218"/>
      <c r="F65" s="218"/>
      <c r="G65" s="242">
        <f>G8+G17+G33+G35+G44+G50+G58</f>
        <v>1169802.8900000001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AE65">
        <f>SUMIF(L7:L63,AE64,G7:G63)</f>
        <v>0</v>
      </c>
      <c r="AF65">
        <f>SUMIF(L7:L63,AF64,G7:G63)</f>
        <v>1169802.8900000001</v>
      </c>
      <c r="AG65" t="s">
        <v>201</v>
      </c>
    </row>
    <row r="66" spans="1:33" x14ac:dyDescent="0.25">
      <c r="A66" s="3"/>
      <c r="B66" s="4"/>
      <c r="C66" s="261"/>
      <c r="D66" s="6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33" x14ac:dyDescent="0.25">
      <c r="A67" s="3"/>
      <c r="B67" s="4"/>
      <c r="C67" s="261"/>
      <c r="D67" s="6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33" x14ac:dyDescent="0.25">
      <c r="A68" s="219" t="s">
        <v>202</v>
      </c>
      <c r="B68" s="219"/>
      <c r="C68" s="263"/>
      <c r="D68" s="6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33" x14ac:dyDescent="0.25">
      <c r="A69" s="220"/>
      <c r="B69" s="221"/>
      <c r="C69" s="264"/>
      <c r="D69" s="221"/>
      <c r="E69" s="221"/>
      <c r="F69" s="221"/>
      <c r="G69" s="222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AG69" t="s">
        <v>203</v>
      </c>
    </row>
    <row r="70" spans="1:33" x14ac:dyDescent="0.25">
      <c r="A70" s="223"/>
      <c r="B70" s="224"/>
      <c r="C70" s="265"/>
      <c r="D70" s="224"/>
      <c r="E70" s="224"/>
      <c r="F70" s="224"/>
      <c r="G70" s="225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33" x14ac:dyDescent="0.25">
      <c r="A71" s="223"/>
      <c r="B71" s="224"/>
      <c r="C71" s="265"/>
      <c r="D71" s="224"/>
      <c r="E71" s="224"/>
      <c r="F71" s="224"/>
      <c r="G71" s="225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33" x14ac:dyDescent="0.25">
      <c r="A72" s="223"/>
      <c r="B72" s="224"/>
      <c r="C72" s="265"/>
      <c r="D72" s="224"/>
      <c r="E72" s="224"/>
      <c r="F72" s="224"/>
      <c r="G72" s="225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33" x14ac:dyDescent="0.25">
      <c r="A73" s="226"/>
      <c r="B73" s="227"/>
      <c r="C73" s="266"/>
      <c r="D73" s="227"/>
      <c r="E73" s="227"/>
      <c r="F73" s="227"/>
      <c r="G73" s="228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33" x14ac:dyDescent="0.25">
      <c r="A74" s="3"/>
      <c r="B74" s="4"/>
      <c r="C74" s="261"/>
      <c r="D74" s="6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33" x14ac:dyDescent="0.25">
      <c r="C75" s="267"/>
      <c r="D75" s="10"/>
      <c r="AG75" t="s">
        <v>204</v>
      </c>
    </row>
    <row r="76" spans="1:33" x14ac:dyDescent="0.25">
      <c r="D76" s="10"/>
    </row>
    <row r="77" spans="1:33" x14ac:dyDescent="0.25">
      <c r="D77" s="10"/>
    </row>
    <row r="78" spans="1:33" x14ac:dyDescent="0.25">
      <c r="D78" s="10"/>
    </row>
    <row r="79" spans="1:33" x14ac:dyDescent="0.25">
      <c r="D79" s="10"/>
    </row>
    <row r="80" spans="1:33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10">
    <mergeCell ref="A1:G1"/>
    <mergeCell ref="C2:G2"/>
    <mergeCell ref="C3:G3"/>
    <mergeCell ref="C4:G4"/>
    <mergeCell ref="A68:C68"/>
    <mergeCell ref="A69:G73"/>
    <mergeCell ref="C27:G27"/>
    <mergeCell ref="C52:G52"/>
    <mergeCell ref="C53:G53"/>
    <mergeCell ref="C54:G54"/>
  </mergeCells>
  <pageMargins left="0.59055118110236204" right="0.196850393700787" top="0.75" bottom="0.75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C2894-210D-44F9-989D-A2050B4F8A41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5" outlineLevelRow="2" x14ac:dyDescent="0.25"/>
  <cols>
    <col min="1" max="1" width="3.36328125" customWidth="1"/>
    <col min="2" max="2" width="12.453125" style="176" customWidth="1"/>
    <col min="3" max="3" width="38.1796875" style="176" customWidth="1"/>
    <col min="4" max="4" width="4.81640625" customWidth="1"/>
    <col min="5" max="5" width="10.453125" customWidth="1"/>
    <col min="6" max="6" width="9.81640625" customWidth="1"/>
    <col min="7" max="7" width="12.6328125" customWidth="1"/>
    <col min="8" max="18" width="0" hidden="1" customWidth="1"/>
    <col min="20" max="20" width="9.08984375" customWidth="1"/>
    <col min="21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5">
      <c r="A1" s="197" t="s">
        <v>7</v>
      </c>
      <c r="B1" s="197"/>
      <c r="C1" s="197"/>
      <c r="D1" s="197"/>
      <c r="E1" s="197"/>
      <c r="F1" s="197"/>
      <c r="G1" s="197"/>
      <c r="AG1" t="s">
        <v>146</v>
      </c>
    </row>
    <row r="2" spans="1:60" ht="2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147</v>
      </c>
    </row>
    <row r="3" spans="1:60" ht="25" customHeight="1" x14ac:dyDescent="0.25">
      <c r="A3" s="198" t="s">
        <v>9</v>
      </c>
      <c r="B3" s="49" t="s">
        <v>61</v>
      </c>
      <c r="C3" s="201" t="s">
        <v>62</v>
      </c>
      <c r="D3" s="199"/>
      <c r="E3" s="199"/>
      <c r="F3" s="199"/>
      <c r="G3" s="200"/>
      <c r="AC3" s="176" t="s">
        <v>147</v>
      </c>
      <c r="AG3" t="s">
        <v>148</v>
      </c>
    </row>
    <row r="4" spans="1:60" ht="25" customHeight="1" x14ac:dyDescent="0.25">
      <c r="A4" s="202" t="s">
        <v>10</v>
      </c>
      <c r="B4" s="203" t="s">
        <v>63</v>
      </c>
      <c r="C4" s="204" t="s">
        <v>62</v>
      </c>
      <c r="D4" s="205"/>
      <c r="E4" s="205"/>
      <c r="F4" s="205"/>
      <c r="G4" s="206"/>
      <c r="AG4" t="s">
        <v>149</v>
      </c>
    </row>
    <row r="5" spans="1:60" x14ac:dyDescent="0.25">
      <c r="D5" s="10"/>
    </row>
    <row r="6" spans="1:60" ht="37.5" x14ac:dyDescent="0.25">
      <c r="A6" s="208" t="s">
        <v>150</v>
      </c>
      <c r="B6" s="210" t="s">
        <v>151</v>
      </c>
      <c r="C6" s="210" t="s">
        <v>152</v>
      </c>
      <c r="D6" s="209" t="s">
        <v>153</v>
      </c>
      <c r="E6" s="208" t="s">
        <v>154</v>
      </c>
      <c r="F6" s="207" t="s">
        <v>155</v>
      </c>
      <c r="G6" s="208" t="s">
        <v>31</v>
      </c>
      <c r="H6" s="211" t="s">
        <v>32</v>
      </c>
      <c r="I6" s="211" t="s">
        <v>156</v>
      </c>
      <c r="J6" s="211" t="s">
        <v>33</v>
      </c>
      <c r="K6" s="211" t="s">
        <v>157</v>
      </c>
      <c r="L6" s="211" t="s">
        <v>158</v>
      </c>
      <c r="M6" s="211" t="s">
        <v>159</v>
      </c>
      <c r="N6" s="211" t="s">
        <v>160</v>
      </c>
      <c r="O6" s="211" t="s">
        <v>161</v>
      </c>
      <c r="P6" s="211" t="s">
        <v>162</v>
      </c>
      <c r="Q6" s="211" t="s">
        <v>163</v>
      </c>
      <c r="R6" s="211" t="s">
        <v>164</v>
      </c>
      <c r="S6" s="211" t="s">
        <v>165</v>
      </c>
      <c r="T6" s="211" t="s">
        <v>166</v>
      </c>
      <c r="U6" s="211" t="s">
        <v>167</v>
      </c>
      <c r="V6" s="211" t="s">
        <v>168</v>
      </c>
      <c r="W6" s="211" t="s">
        <v>169</v>
      </c>
      <c r="X6" s="211" t="s">
        <v>170</v>
      </c>
      <c r="Y6" s="211" t="s">
        <v>171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ht="13" x14ac:dyDescent="0.25">
      <c r="A8" s="236" t="s">
        <v>172</v>
      </c>
      <c r="B8" s="237" t="s">
        <v>117</v>
      </c>
      <c r="C8" s="257" t="s">
        <v>118</v>
      </c>
      <c r="D8" s="238"/>
      <c r="E8" s="239"/>
      <c r="F8" s="240"/>
      <c r="G8" s="240">
        <f>SUMIF(AG9:AG10,"&lt;&gt;NOR",G9:G10)</f>
        <v>442200</v>
      </c>
      <c r="H8" s="240"/>
      <c r="I8" s="240">
        <f>SUM(I9:I10)</f>
        <v>0</v>
      </c>
      <c r="J8" s="240"/>
      <c r="K8" s="240">
        <f>SUM(K9:K10)</f>
        <v>442200</v>
      </c>
      <c r="L8" s="240"/>
      <c r="M8" s="240">
        <f>SUM(M9:M10)</f>
        <v>535062</v>
      </c>
      <c r="N8" s="239"/>
      <c r="O8" s="239">
        <f>SUM(O9:O10)</f>
        <v>0</v>
      </c>
      <c r="P8" s="239"/>
      <c r="Q8" s="239">
        <f>SUM(Q9:Q10)</f>
        <v>0</v>
      </c>
      <c r="R8" s="240"/>
      <c r="S8" s="240"/>
      <c r="T8" s="241"/>
      <c r="U8" s="235"/>
      <c r="V8" s="235">
        <f>SUM(V9:V10)</f>
        <v>0.88</v>
      </c>
      <c r="W8" s="235"/>
      <c r="X8" s="235"/>
      <c r="Y8" s="235"/>
      <c r="AG8" t="s">
        <v>173</v>
      </c>
    </row>
    <row r="9" spans="1:60" outlineLevel="1" x14ac:dyDescent="0.25">
      <c r="A9" s="243">
        <v>1</v>
      </c>
      <c r="B9" s="244" t="s">
        <v>380</v>
      </c>
      <c r="C9" s="258" t="s">
        <v>381</v>
      </c>
      <c r="D9" s="245" t="s">
        <v>213</v>
      </c>
      <c r="E9" s="246">
        <v>80.400000000000006</v>
      </c>
      <c r="F9" s="247">
        <v>5500</v>
      </c>
      <c r="G9" s="248">
        <f>ROUND(E9*F9,2)</f>
        <v>442200</v>
      </c>
      <c r="H9" s="247">
        <v>0</v>
      </c>
      <c r="I9" s="248">
        <f>ROUND(E9*H9,2)</f>
        <v>0</v>
      </c>
      <c r="J9" s="247">
        <v>5500</v>
      </c>
      <c r="K9" s="248">
        <f>ROUND(E9*J9,2)</f>
        <v>442200</v>
      </c>
      <c r="L9" s="248">
        <v>21</v>
      </c>
      <c r="M9" s="248">
        <f>G9*(1+L9/100)</f>
        <v>535062</v>
      </c>
      <c r="N9" s="246">
        <v>0</v>
      </c>
      <c r="O9" s="246">
        <f>ROUND(E9*N9,2)</f>
        <v>0</v>
      </c>
      <c r="P9" s="246">
        <v>0</v>
      </c>
      <c r="Q9" s="246">
        <f>ROUND(E9*P9,2)</f>
        <v>0</v>
      </c>
      <c r="R9" s="248"/>
      <c r="S9" s="248" t="s">
        <v>221</v>
      </c>
      <c r="T9" s="249" t="s">
        <v>222</v>
      </c>
      <c r="U9" s="232">
        <v>1.0999999999999999E-2</v>
      </c>
      <c r="V9" s="232">
        <f>ROUND(E9*U9,2)</f>
        <v>0.88</v>
      </c>
      <c r="W9" s="232"/>
      <c r="X9" s="232" t="s">
        <v>178</v>
      </c>
      <c r="Y9" s="232" t="s">
        <v>179</v>
      </c>
      <c r="Z9" s="212"/>
      <c r="AA9" s="212"/>
      <c r="AB9" s="212"/>
      <c r="AC9" s="212"/>
      <c r="AD9" s="212"/>
      <c r="AE9" s="212"/>
      <c r="AF9" s="212"/>
      <c r="AG9" s="212" t="s">
        <v>180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59" t="s">
        <v>382</v>
      </c>
      <c r="D10" s="233"/>
      <c r="E10" s="234">
        <v>80.400000000000006</v>
      </c>
      <c r="F10" s="232"/>
      <c r="G10" s="232"/>
      <c r="H10" s="232"/>
      <c r="I10" s="232"/>
      <c r="J10" s="232"/>
      <c r="K10" s="232"/>
      <c r="L10" s="232"/>
      <c r="M10" s="232"/>
      <c r="N10" s="231"/>
      <c r="O10" s="231"/>
      <c r="P10" s="231"/>
      <c r="Q10" s="231"/>
      <c r="R10" s="232"/>
      <c r="S10" s="232"/>
      <c r="T10" s="232"/>
      <c r="U10" s="232"/>
      <c r="V10" s="232"/>
      <c r="W10" s="232"/>
      <c r="X10" s="232"/>
      <c r="Y10" s="232"/>
      <c r="Z10" s="212"/>
      <c r="AA10" s="212"/>
      <c r="AB10" s="212"/>
      <c r="AC10" s="212"/>
      <c r="AD10" s="212"/>
      <c r="AE10" s="212"/>
      <c r="AF10" s="212"/>
      <c r="AG10" s="212" t="s">
        <v>182</v>
      </c>
      <c r="AH10" s="212">
        <v>0</v>
      </c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x14ac:dyDescent="0.25">
      <c r="A11" s="3"/>
      <c r="B11" s="4"/>
      <c r="C11" s="261"/>
      <c r="D11" s="6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AE11">
        <v>12</v>
      </c>
      <c r="AF11">
        <v>21</v>
      </c>
      <c r="AG11" t="s">
        <v>158</v>
      </c>
    </row>
    <row r="12" spans="1:60" ht="13" x14ac:dyDescent="0.25">
      <c r="A12" s="215"/>
      <c r="B12" s="216" t="s">
        <v>31</v>
      </c>
      <c r="C12" s="262"/>
      <c r="D12" s="217"/>
      <c r="E12" s="218"/>
      <c r="F12" s="218"/>
      <c r="G12" s="242">
        <f>G8</f>
        <v>442200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AE12">
        <f>SUMIF(L7:L10,AE11,G7:G10)</f>
        <v>0</v>
      </c>
      <c r="AF12">
        <f>SUMIF(L7:L10,AF11,G7:G10)</f>
        <v>442200</v>
      </c>
      <c r="AG12" t="s">
        <v>201</v>
      </c>
    </row>
    <row r="13" spans="1:60" x14ac:dyDescent="0.25">
      <c r="A13" s="3"/>
      <c r="B13" s="4"/>
      <c r="C13" s="261"/>
      <c r="D13" s="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60" x14ac:dyDescent="0.25">
      <c r="A14" s="3"/>
      <c r="B14" s="4"/>
      <c r="C14" s="261"/>
      <c r="D14" s="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60" x14ac:dyDescent="0.25">
      <c r="A15" s="219" t="s">
        <v>202</v>
      </c>
      <c r="B15" s="219"/>
      <c r="C15" s="263"/>
      <c r="D15" s="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60" x14ac:dyDescent="0.25">
      <c r="A16" s="220"/>
      <c r="B16" s="221"/>
      <c r="C16" s="264"/>
      <c r="D16" s="221"/>
      <c r="E16" s="221"/>
      <c r="F16" s="221"/>
      <c r="G16" s="22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AG16" t="s">
        <v>203</v>
      </c>
    </row>
    <row r="17" spans="1:33" x14ac:dyDescent="0.25">
      <c r="A17" s="223"/>
      <c r="B17" s="224"/>
      <c r="C17" s="265"/>
      <c r="D17" s="224"/>
      <c r="E17" s="224"/>
      <c r="F17" s="224"/>
      <c r="G17" s="225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33" x14ac:dyDescent="0.25">
      <c r="A18" s="223"/>
      <c r="B18" s="224"/>
      <c r="C18" s="265"/>
      <c r="D18" s="224"/>
      <c r="E18" s="224"/>
      <c r="F18" s="224"/>
      <c r="G18" s="225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33" x14ac:dyDescent="0.25">
      <c r="A19" s="223"/>
      <c r="B19" s="224"/>
      <c r="C19" s="265"/>
      <c r="D19" s="224"/>
      <c r="E19" s="224"/>
      <c r="F19" s="224"/>
      <c r="G19" s="225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33" x14ac:dyDescent="0.25">
      <c r="A20" s="226"/>
      <c r="B20" s="227"/>
      <c r="C20" s="266"/>
      <c r="D20" s="227"/>
      <c r="E20" s="227"/>
      <c r="F20" s="227"/>
      <c r="G20" s="228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33" x14ac:dyDescent="0.25">
      <c r="A21" s="3"/>
      <c r="B21" s="4"/>
      <c r="C21" s="261"/>
      <c r="D21" s="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33" x14ac:dyDescent="0.25">
      <c r="C22" s="267"/>
      <c r="D22" s="10"/>
      <c r="AG22" t="s">
        <v>204</v>
      </c>
    </row>
    <row r="23" spans="1:33" x14ac:dyDescent="0.25">
      <c r="D23" s="10"/>
    </row>
    <row r="24" spans="1:33" x14ac:dyDescent="0.25">
      <c r="D24" s="10"/>
    </row>
    <row r="25" spans="1:33" x14ac:dyDescent="0.25">
      <c r="D25" s="10"/>
    </row>
    <row r="26" spans="1:33" x14ac:dyDescent="0.25">
      <c r="D26" s="10"/>
    </row>
    <row r="27" spans="1:33" x14ac:dyDescent="0.25">
      <c r="D27" s="10"/>
    </row>
    <row r="28" spans="1:33" x14ac:dyDescent="0.25">
      <c r="D28" s="10"/>
    </row>
    <row r="29" spans="1:33" x14ac:dyDescent="0.25">
      <c r="D29" s="10"/>
    </row>
    <row r="30" spans="1:33" x14ac:dyDescent="0.25">
      <c r="D30" s="10"/>
    </row>
    <row r="31" spans="1:33" x14ac:dyDescent="0.25">
      <c r="D31" s="10"/>
    </row>
    <row r="32" spans="1:33" x14ac:dyDescent="0.25">
      <c r="D32" s="10"/>
    </row>
    <row r="33" spans="4:4" x14ac:dyDescent="0.25">
      <c r="D33" s="10"/>
    </row>
    <row r="34" spans="4:4" x14ac:dyDescent="0.25">
      <c r="D34" s="10"/>
    </row>
    <row r="35" spans="4:4" x14ac:dyDescent="0.25">
      <c r="D35" s="10"/>
    </row>
    <row r="36" spans="4:4" x14ac:dyDescent="0.25">
      <c r="D36" s="10"/>
    </row>
    <row r="37" spans="4:4" x14ac:dyDescent="0.25">
      <c r="D37" s="10"/>
    </row>
    <row r="38" spans="4:4" x14ac:dyDescent="0.25">
      <c r="D38" s="10"/>
    </row>
    <row r="39" spans="4:4" x14ac:dyDescent="0.25">
      <c r="D39" s="10"/>
    </row>
    <row r="40" spans="4:4" x14ac:dyDescent="0.25">
      <c r="D40" s="10"/>
    </row>
    <row r="41" spans="4:4" x14ac:dyDescent="0.25">
      <c r="D41" s="10"/>
    </row>
    <row r="42" spans="4:4" x14ac:dyDescent="0.25">
      <c r="D42" s="10"/>
    </row>
    <row r="43" spans="4:4" x14ac:dyDescent="0.25">
      <c r="D43" s="10"/>
    </row>
    <row r="44" spans="4:4" x14ac:dyDescent="0.25">
      <c r="D44" s="10"/>
    </row>
    <row r="45" spans="4:4" x14ac:dyDescent="0.25">
      <c r="D45" s="10"/>
    </row>
    <row r="46" spans="4:4" x14ac:dyDescent="0.25">
      <c r="D46" s="10"/>
    </row>
    <row r="47" spans="4:4" x14ac:dyDescent="0.25">
      <c r="D47" s="10"/>
    </row>
    <row r="48" spans="4:4" x14ac:dyDescent="0.25">
      <c r="D48" s="10"/>
    </row>
    <row r="49" spans="4:4" x14ac:dyDescent="0.25">
      <c r="D49" s="10"/>
    </row>
    <row r="50" spans="4:4" x14ac:dyDescent="0.25">
      <c r="D50" s="10"/>
    </row>
    <row r="51" spans="4:4" x14ac:dyDescent="0.25">
      <c r="D51" s="10"/>
    </row>
    <row r="52" spans="4:4" x14ac:dyDescent="0.25">
      <c r="D52" s="10"/>
    </row>
    <row r="53" spans="4:4" x14ac:dyDescent="0.25">
      <c r="D53" s="10"/>
    </row>
    <row r="54" spans="4:4" x14ac:dyDescent="0.25">
      <c r="D54" s="10"/>
    </row>
    <row r="55" spans="4:4" x14ac:dyDescent="0.25">
      <c r="D55" s="10"/>
    </row>
    <row r="56" spans="4:4" x14ac:dyDescent="0.25">
      <c r="D56" s="10"/>
    </row>
    <row r="57" spans="4:4" x14ac:dyDescent="0.25">
      <c r="D57" s="10"/>
    </row>
    <row r="58" spans="4:4" x14ac:dyDescent="0.25">
      <c r="D58" s="10"/>
    </row>
    <row r="59" spans="4:4" x14ac:dyDescent="0.25">
      <c r="D59" s="10"/>
    </row>
    <row r="60" spans="4:4" x14ac:dyDescent="0.25">
      <c r="D60" s="10"/>
    </row>
    <row r="61" spans="4:4" x14ac:dyDescent="0.25">
      <c r="D61" s="10"/>
    </row>
    <row r="62" spans="4:4" x14ac:dyDescent="0.25">
      <c r="D62" s="10"/>
    </row>
    <row r="63" spans="4:4" x14ac:dyDescent="0.25">
      <c r="D63" s="10"/>
    </row>
    <row r="64" spans="4:4" x14ac:dyDescent="0.25">
      <c r="D64" s="10"/>
    </row>
    <row r="65" spans="4:4" x14ac:dyDescent="0.25">
      <c r="D65" s="10"/>
    </row>
    <row r="66" spans="4:4" x14ac:dyDescent="0.25">
      <c r="D66" s="10"/>
    </row>
    <row r="67" spans="4:4" x14ac:dyDescent="0.25">
      <c r="D67" s="10"/>
    </row>
    <row r="68" spans="4:4" x14ac:dyDescent="0.25">
      <c r="D68" s="10"/>
    </row>
    <row r="69" spans="4:4" x14ac:dyDescent="0.25">
      <c r="D69" s="10"/>
    </row>
    <row r="70" spans="4:4" x14ac:dyDescent="0.25">
      <c r="D70" s="10"/>
    </row>
    <row r="71" spans="4:4" x14ac:dyDescent="0.25">
      <c r="D71" s="10"/>
    </row>
    <row r="72" spans="4:4" x14ac:dyDescent="0.25">
      <c r="D72" s="10"/>
    </row>
    <row r="73" spans="4:4" x14ac:dyDescent="0.25">
      <c r="D73" s="10"/>
    </row>
    <row r="74" spans="4:4" x14ac:dyDescent="0.25">
      <c r="D74" s="10"/>
    </row>
    <row r="75" spans="4:4" x14ac:dyDescent="0.25">
      <c r="D75" s="10"/>
    </row>
    <row r="76" spans="4:4" x14ac:dyDescent="0.25">
      <c r="D76" s="10"/>
    </row>
    <row r="77" spans="4:4" x14ac:dyDescent="0.25">
      <c r="D77" s="10"/>
    </row>
    <row r="78" spans="4:4" x14ac:dyDescent="0.25">
      <c r="D78" s="10"/>
    </row>
    <row r="79" spans="4:4" x14ac:dyDescent="0.25">
      <c r="D79" s="10"/>
    </row>
    <row r="80" spans="4:4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6">
    <mergeCell ref="A1:G1"/>
    <mergeCell ref="C2:G2"/>
    <mergeCell ref="C3:G3"/>
    <mergeCell ref="C4:G4"/>
    <mergeCell ref="A15:C15"/>
    <mergeCell ref="A16:G20"/>
  </mergeCells>
  <pageMargins left="0.59055118110236204" right="0.196850393700787" top="0.75" bottom="0.75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A7A6E-52F6-4EF4-84C1-A74F4C60D59C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5" outlineLevelRow="3" x14ac:dyDescent="0.25"/>
  <cols>
    <col min="1" max="1" width="3.36328125" customWidth="1"/>
    <col min="2" max="2" width="12.453125" style="176" customWidth="1"/>
    <col min="3" max="3" width="38.1796875" style="176" customWidth="1"/>
    <col min="4" max="4" width="4.81640625" customWidth="1"/>
    <col min="5" max="5" width="10.453125" customWidth="1"/>
    <col min="6" max="6" width="9.81640625" customWidth="1"/>
    <col min="7" max="7" width="12.6328125" customWidth="1"/>
    <col min="8" max="18" width="0" hidden="1" customWidth="1"/>
    <col min="20" max="20" width="9.08984375" customWidth="1"/>
    <col min="21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5">
      <c r="A1" s="197" t="s">
        <v>7</v>
      </c>
      <c r="B1" s="197"/>
      <c r="C1" s="197"/>
      <c r="D1" s="197"/>
      <c r="E1" s="197"/>
      <c r="F1" s="197"/>
      <c r="G1" s="197"/>
      <c r="AG1" t="s">
        <v>146</v>
      </c>
    </row>
    <row r="2" spans="1:60" ht="2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147</v>
      </c>
    </row>
    <row r="3" spans="1:60" ht="25" customHeight="1" x14ac:dyDescent="0.25">
      <c r="A3" s="198" t="s">
        <v>9</v>
      </c>
      <c r="B3" s="49" t="s">
        <v>64</v>
      </c>
      <c r="C3" s="201" t="s">
        <v>65</v>
      </c>
      <c r="D3" s="199"/>
      <c r="E3" s="199"/>
      <c r="F3" s="199"/>
      <c r="G3" s="200"/>
      <c r="AC3" s="176" t="s">
        <v>147</v>
      </c>
      <c r="AG3" t="s">
        <v>148</v>
      </c>
    </row>
    <row r="4" spans="1:60" ht="25" customHeight="1" x14ac:dyDescent="0.25">
      <c r="A4" s="202" t="s">
        <v>10</v>
      </c>
      <c r="B4" s="203" t="s">
        <v>66</v>
      </c>
      <c r="C4" s="204" t="s">
        <v>67</v>
      </c>
      <c r="D4" s="205"/>
      <c r="E4" s="205"/>
      <c r="F4" s="205"/>
      <c r="G4" s="206"/>
      <c r="AG4" t="s">
        <v>149</v>
      </c>
    </row>
    <row r="5" spans="1:60" x14ac:dyDescent="0.25">
      <c r="D5" s="10"/>
    </row>
    <row r="6" spans="1:60" ht="37.5" x14ac:dyDescent="0.25">
      <c r="A6" s="208" t="s">
        <v>150</v>
      </c>
      <c r="B6" s="210" t="s">
        <v>151</v>
      </c>
      <c r="C6" s="210" t="s">
        <v>152</v>
      </c>
      <c r="D6" s="209" t="s">
        <v>153</v>
      </c>
      <c r="E6" s="208" t="s">
        <v>154</v>
      </c>
      <c r="F6" s="207" t="s">
        <v>155</v>
      </c>
      <c r="G6" s="208" t="s">
        <v>31</v>
      </c>
      <c r="H6" s="211" t="s">
        <v>32</v>
      </c>
      <c r="I6" s="211" t="s">
        <v>156</v>
      </c>
      <c r="J6" s="211" t="s">
        <v>33</v>
      </c>
      <c r="K6" s="211" t="s">
        <v>157</v>
      </c>
      <c r="L6" s="211" t="s">
        <v>158</v>
      </c>
      <c r="M6" s="211" t="s">
        <v>159</v>
      </c>
      <c r="N6" s="211" t="s">
        <v>160</v>
      </c>
      <c r="O6" s="211" t="s">
        <v>161</v>
      </c>
      <c r="P6" s="211" t="s">
        <v>162</v>
      </c>
      <c r="Q6" s="211" t="s">
        <v>163</v>
      </c>
      <c r="R6" s="211" t="s">
        <v>164</v>
      </c>
      <c r="S6" s="211" t="s">
        <v>165</v>
      </c>
      <c r="T6" s="211" t="s">
        <v>166</v>
      </c>
      <c r="U6" s="211" t="s">
        <v>167</v>
      </c>
      <c r="V6" s="211" t="s">
        <v>168</v>
      </c>
      <c r="W6" s="211" t="s">
        <v>169</v>
      </c>
      <c r="X6" s="211" t="s">
        <v>170</v>
      </c>
      <c r="Y6" s="211" t="s">
        <v>171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ht="13" x14ac:dyDescent="0.25">
      <c r="A8" s="236" t="s">
        <v>172</v>
      </c>
      <c r="B8" s="237" t="s">
        <v>132</v>
      </c>
      <c r="C8" s="257" t="s">
        <v>65</v>
      </c>
      <c r="D8" s="238"/>
      <c r="E8" s="239"/>
      <c r="F8" s="240"/>
      <c r="G8" s="240">
        <f>SUMIF(AG9:AG26,"&lt;&gt;NOR",G9:G26)</f>
        <v>200000</v>
      </c>
      <c r="H8" s="240"/>
      <c r="I8" s="240">
        <f>SUM(I9:I26)</f>
        <v>0</v>
      </c>
      <c r="J8" s="240"/>
      <c r="K8" s="240">
        <f>SUM(K9:K26)</f>
        <v>200000</v>
      </c>
      <c r="L8" s="240"/>
      <c r="M8" s="240">
        <f>SUM(M9:M26)</f>
        <v>242000</v>
      </c>
      <c r="N8" s="239"/>
      <c r="O8" s="239">
        <f>SUM(O9:O26)</f>
        <v>0</v>
      </c>
      <c r="P8" s="239"/>
      <c r="Q8" s="239">
        <f>SUM(Q9:Q26)</f>
        <v>0</v>
      </c>
      <c r="R8" s="240"/>
      <c r="S8" s="240"/>
      <c r="T8" s="241"/>
      <c r="U8" s="235"/>
      <c r="V8" s="235">
        <f>SUM(V9:V26)</f>
        <v>0</v>
      </c>
      <c r="W8" s="235"/>
      <c r="X8" s="235"/>
      <c r="Y8" s="235"/>
      <c r="AG8" t="s">
        <v>173</v>
      </c>
    </row>
    <row r="9" spans="1:60" ht="20" outlineLevel="1" x14ac:dyDescent="0.25">
      <c r="A9" s="243">
        <v>1</v>
      </c>
      <c r="B9" s="244" t="s">
        <v>383</v>
      </c>
      <c r="C9" s="258" t="s">
        <v>384</v>
      </c>
      <c r="D9" s="245" t="s">
        <v>349</v>
      </c>
      <c r="E9" s="246">
        <v>2</v>
      </c>
      <c r="F9" s="247">
        <v>50000</v>
      </c>
      <c r="G9" s="248">
        <f>ROUND(E9*F9,2)</f>
        <v>100000</v>
      </c>
      <c r="H9" s="247">
        <v>0</v>
      </c>
      <c r="I9" s="248">
        <f>ROUND(E9*H9,2)</f>
        <v>0</v>
      </c>
      <c r="J9" s="247">
        <v>50000</v>
      </c>
      <c r="K9" s="248">
        <f>ROUND(E9*J9,2)</f>
        <v>100000</v>
      </c>
      <c r="L9" s="248">
        <v>21</v>
      </c>
      <c r="M9" s="248">
        <f>G9*(1+L9/100)</f>
        <v>121000</v>
      </c>
      <c r="N9" s="246">
        <v>0</v>
      </c>
      <c r="O9" s="246">
        <f>ROUND(E9*N9,2)</f>
        <v>0</v>
      </c>
      <c r="P9" s="246">
        <v>0</v>
      </c>
      <c r="Q9" s="246">
        <f>ROUND(E9*P9,2)</f>
        <v>0</v>
      </c>
      <c r="R9" s="248"/>
      <c r="S9" s="248" t="s">
        <v>221</v>
      </c>
      <c r="T9" s="249" t="s">
        <v>222</v>
      </c>
      <c r="U9" s="232">
        <v>0</v>
      </c>
      <c r="V9" s="232">
        <f>ROUND(E9*U9,2)</f>
        <v>0</v>
      </c>
      <c r="W9" s="232"/>
      <c r="X9" s="232" t="s">
        <v>178</v>
      </c>
      <c r="Y9" s="232" t="s">
        <v>179</v>
      </c>
      <c r="Z9" s="212"/>
      <c r="AA9" s="212"/>
      <c r="AB9" s="212"/>
      <c r="AC9" s="212"/>
      <c r="AD9" s="212"/>
      <c r="AE9" s="212"/>
      <c r="AF9" s="212"/>
      <c r="AG9" s="212" t="s">
        <v>180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70" t="s">
        <v>385</v>
      </c>
      <c r="D10" s="268"/>
      <c r="E10" s="268"/>
      <c r="F10" s="268"/>
      <c r="G10" s="268"/>
      <c r="H10" s="232"/>
      <c r="I10" s="232"/>
      <c r="J10" s="232"/>
      <c r="K10" s="232"/>
      <c r="L10" s="232"/>
      <c r="M10" s="232"/>
      <c r="N10" s="231"/>
      <c r="O10" s="231"/>
      <c r="P10" s="231"/>
      <c r="Q10" s="231"/>
      <c r="R10" s="232"/>
      <c r="S10" s="232"/>
      <c r="T10" s="232"/>
      <c r="U10" s="232"/>
      <c r="V10" s="232"/>
      <c r="W10" s="232"/>
      <c r="X10" s="232"/>
      <c r="Y10" s="232"/>
      <c r="Z10" s="212"/>
      <c r="AA10" s="212"/>
      <c r="AB10" s="212"/>
      <c r="AC10" s="212"/>
      <c r="AD10" s="212"/>
      <c r="AE10" s="212"/>
      <c r="AF10" s="212"/>
      <c r="AG10" s="212" t="s">
        <v>252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3" x14ac:dyDescent="0.25">
      <c r="A11" s="229"/>
      <c r="B11" s="230"/>
      <c r="C11" s="272" t="s">
        <v>386</v>
      </c>
      <c r="D11" s="271"/>
      <c r="E11" s="271"/>
      <c r="F11" s="271"/>
      <c r="G11" s="271"/>
      <c r="H11" s="232"/>
      <c r="I11" s="232"/>
      <c r="J11" s="232"/>
      <c r="K11" s="232"/>
      <c r="L11" s="232"/>
      <c r="M11" s="232"/>
      <c r="N11" s="231"/>
      <c r="O11" s="231"/>
      <c r="P11" s="231"/>
      <c r="Q11" s="231"/>
      <c r="R11" s="232"/>
      <c r="S11" s="232"/>
      <c r="T11" s="232"/>
      <c r="U11" s="232"/>
      <c r="V11" s="232"/>
      <c r="W11" s="232"/>
      <c r="X11" s="232"/>
      <c r="Y11" s="232"/>
      <c r="Z11" s="212"/>
      <c r="AA11" s="212"/>
      <c r="AB11" s="212"/>
      <c r="AC11" s="212"/>
      <c r="AD11" s="212"/>
      <c r="AE11" s="212"/>
      <c r="AF11" s="212"/>
      <c r="AG11" s="212" t="s">
        <v>252</v>
      </c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3" x14ac:dyDescent="0.25">
      <c r="A12" s="229"/>
      <c r="B12" s="230"/>
      <c r="C12" s="272" t="s">
        <v>387</v>
      </c>
      <c r="D12" s="271"/>
      <c r="E12" s="271"/>
      <c r="F12" s="271"/>
      <c r="G12" s="271"/>
      <c r="H12" s="232"/>
      <c r="I12" s="232"/>
      <c r="J12" s="232"/>
      <c r="K12" s="232"/>
      <c r="L12" s="232"/>
      <c r="M12" s="232"/>
      <c r="N12" s="231"/>
      <c r="O12" s="231"/>
      <c r="P12" s="231"/>
      <c r="Q12" s="231"/>
      <c r="R12" s="232"/>
      <c r="S12" s="232"/>
      <c r="T12" s="232"/>
      <c r="U12" s="232"/>
      <c r="V12" s="232"/>
      <c r="W12" s="232"/>
      <c r="X12" s="232"/>
      <c r="Y12" s="232"/>
      <c r="Z12" s="212"/>
      <c r="AA12" s="212"/>
      <c r="AB12" s="212"/>
      <c r="AC12" s="212"/>
      <c r="AD12" s="212"/>
      <c r="AE12" s="212"/>
      <c r="AF12" s="212"/>
      <c r="AG12" s="212" t="s">
        <v>252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3" x14ac:dyDescent="0.25">
      <c r="A13" s="229"/>
      <c r="B13" s="230"/>
      <c r="C13" s="272" t="s">
        <v>388</v>
      </c>
      <c r="D13" s="271"/>
      <c r="E13" s="271"/>
      <c r="F13" s="271"/>
      <c r="G13" s="271"/>
      <c r="H13" s="232"/>
      <c r="I13" s="232"/>
      <c r="J13" s="232"/>
      <c r="K13" s="232"/>
      <c r="L13" s="232"/>
      <c r="M13" s="232"/>
      <c r="N13" s="231"/>
      <c r="O13" s="231"/>
      <c r="P13" s="231"/>
      <c r="Q13" s="231"/>
      <c r="R13" s="232"/>
      <c r="S13" s="232"/>
      <c r="T13" s="232"/>
      <c r="U13" s="232"/>
      <c r="V13" s="232"/>
      <c r="W13" s="232"/>
      <c r="X13" s="232"/>
      <c r="Y13" s="232"/>
      <c r="Z13" s="212"/>
      <c r="AA13" s="212"/>
      <c r="AB13" s="212"/>
      <c r="AC13" s="212"/>
      <c r="AD13" s="212"/>
      <c r="AE13" s="212"/>
      <c r="AF13" s="212"/>
      <c r="AG13" s="212" t="s">
        <v>252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3" x14ac:dyDescent="0.25">
      <c r="A14" s="229"/>
      <c r="B14" s="230"/>
      <c r="C14" s="272" t="s">
        <v>389</v>
      </c>
      <c r="D14" s="271"/>
      <c r="E14" s="271"/>
      <c r="F14" s="271"/>
      <c r="G14" s="271"/>
      <c r="H14" s="232"/>
      <c r="I14" s="232"/>
      <c r="J14" s="232"/>
      <c r="K14" s="232"/>
      <c r="L14" s="232"/>
      <c r="M14" s="232"/>
      <c r="N14" s="231"/>
      <c r="O14" s="231"/>
      <c r="P14" s="231"/>
      <c r="Q14" s="231"/>
      <c r="R14" s="232"/>
      <c r="S14" s="232"/>
      <c r="T14" s="232"/>
      <c r="U14" s="232"/>
      <c r="V14" s="232"/>
      <c r="W14" s="232"/>
      <c r="X14" s="232"/>
      <c r="Y14" s="232"/>
      <c r="Z14" s="212"/>
      <c r="AA14" s="212"/>
      <c r="AB14" s="212"/>
      <c r="AC14" s="212"/>
      <c r="AD14" s="212"/>
      <c r="AE14" s="212"/>
      <c r="AF14" s="212"/>
      <c r="AG14" s="212" t="s">
        <v>252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3" x14ac:dyDescent="0.25">
      <c r="A15" s="229"/>
      <c r="B15" s="230"/>
      <c r="C15" s="272" t="s">
        <v>390</v>
      </c>
      <c r="D15" s="271"/>
      <c r="E15" s="271"/>
      <c r="F15" s="271"/>
      <c r="G15" s="271"/>
      <c r="H15" s="232"/>
      <c r="I15" s="232"/>
      <c r="J15" s="232"/>
      <c r="K15" s="232"/>
      <c r="L15" s="232"/>
      <c r="M15" s="232"/>
      <c r="N15" s="231"/>
      <c r="O15" s="231"/>
      <c r="P15" s="231"/>
      <c r="Q15" s="231"/>
      <c r="R15" s="232"/>
      <c r="S15" s="232"/>
      <c r="T15" s="232"/>
      <c r="U15" s="232"/>
      <c r="V15" s="232"/>
      <c r="W15" s="232"/>
      <c r="X15" s="232"/>
      <c r="Y15" s="232"/>
      <c r="Z15" s="212"/>
      <c r="AA15" s="212"/>
      <c r="AB15" s="212"/>
      <c r="AC15" s="212"/>
      <c r="AD15" s="212"/>
      <c r="AE15" s="212"/>
      <c r="AF15" s="212"/>
      <c r="AG15" s="212" t="s">
        <v>252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3" x14ac:dyDescent="0.25">
      <c r="A16" s="229"/>
      <c r="B16" s="230"/>
      <c r="C16" s="272" t="s">
        <v>391</v>
      </c>
      <c r="D16" s="271"/>
      <c r="E16" s="271"/>
      <c r="F16" s="271"/>
      <c r="G16" s="271"/>
      <c r="H16" s="232"/>
      <c r="I16" s="232"/>
      <c r="J16" s="232"/>
      <c r="K16" s="232"/>
      <c r="L16" s="232"/>
      <c r="M16" s="232"/>
      <c r="N16" s="231"/>
      <c r="O16" s="231"/>
      <c r="P16" s="231"/>
      <c r="Q16" s="231"/>
      <c r="R16" s="232"/>
      <c r="S16" s="232"/>
      <c r="T16" s="232"/>
      <c r="U16" s="232"/>
      <c r="V16" s="232"/>
      <c r="W16" s="232"/>
      <c r="X16" s="232"/>
      <c r="Y16" s="232"/>
      <c r="Z16" s="212"/>
      <c r="AA16" s="212"/>
      <c r="AB16" s="212"/>
      <c r="AC16" s="212"/>
      <c r="AD16" s="212"/>
      <c r="AE16" s="212"/>
      <c r="AF16" s="212"/>
      <c r="AG16" s="212" t="s">
        <v>252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3" x14ac:dyDescent="0.25">
      <c r="A17" s="229"/>
      <c r="B17" s="230"/>
      <c r="C17" s="272" t="s">
        <v>392</v>
      </c>
      <c r="D17" s="271"/>
      <c r="E17" s="271"/>
      <c r="F17" s="271"/>
      <c r="G17" s="271"/>
      <c r="H17" s="232"/>
      <c r="I17" s="232"/>
      <c r="J17" s="232"/>
      <c r="K17" s="232"/>
      <c r="L17" s="232"/>
      <c r="M17" s="232"/>
      <c r="N17" s="231"/>
      <c r="O17" s="231"/>
      <c r="P17" s="231"/>
      <c r="Q17" s="231"/>
      <c r="R17" s="232"/>
      <c r="S17" s="232"/>
      <c r="T17" s="232"/>
      <c r="U17" s="232"/>
      <c r="V17" s="232"/>
      <c r="W17" s="232"/>
      <c r="X17" s="232"/>
      <c r="Y17" s="232"/>
      <c r="Z17" s="212"/>
      <c r="AA17" s="212"/>
      <c r="AB17" s="212"/>
      <c r="AC17" s="212"/>
      <c r="AD17" s="212"/>
      <c r="AE17" s="212"/>
      <c r="AF17" s="212"/>
      <c r="AG17" s="212" t="s">
        <v>252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ht="20" outlineLevel="1" x14ac:dyDescent="0.25">
      <c r="A18" s="243">
        <v>2</v>
      </c>
      <c r="B18" s="244" t="s">
        <v>393</v>
      </c>
      <c r="C18" s="258" t="s">
        <v>394</v>
      </c>
      <c r="D18" s="245" t="s">
        <v>349</v>
      </c>
      <c r="E18" s="246">
        <v>2</v>
      </c>
      <c r="F18" s="247">
        <v>50000</v>
      </c>
      <c r="G18" s="248">
        <f>ROUND(E18*F18,2)</f>
        <v>100000</v>
      </c>
      <c r="H18" s="247">
        <v>0</v>
      </c>
      <c r="I18" s="248">
        <f>ROUND(E18*H18,2)</f>
        <v>0</v>
      </c>
      <c r="J18" s="247">
        <v>50000</v>
      </c>
      <c r="K18" s="248">
        <f>ROUND(E18*J18,2)</f>
        <v>100000</v>
      </c>
      <c r="L18" s="248">
        <v>21</v>
      </c>
      <c r="M18" s="248">
        <f>G18*(1+L18/100)</f>
        <v>121000</v>
      </c>
      <c r="N18" s="246">
        <v>0</v>
      </c>
      <c r="O18" s="246">
        <f>ROUND(E18*N18,2)</f>
        <v>0</v>
      </c>
      <c r="P18" s="246">
        <v>0</v>
      </c>
      <c r="Q18" s="246">
        <f>ROUND(E18*P18,2)</f>
        <v>0</v>
      </c>
      <c r="R18" s="248"/>
      <c r="S18" s="248" t="s">
        <v>221</v>
      </c>
      <c r="T18" s="249" t="s">
        <v>222</v>
      </c>
      <c r="U18" s="232">
        <v>0</v>
      </c>
      <c r="V18" s="232">
        <f>ROUND(E18*U18,2)</f>
        <v>0</v>
      </c>
      <c r="W18" s="232"/>
      <c r="X18" s="232" t="s">
        <v>178</v>
      </c>
      <c r="Y18" s="232" t="s">
        <v>179</v>
      </c>
      <c r="Z18" s="212"/>
      <c r="AA18" s="212"/>
      <c r="AB18" s="212"/>
      <c r="AC18" s="212"/>
      <c r="AD18" s="212"/>
      <c r="AE18" s="212"/>
      <c r="AF18" s="212"/>
      <c r="AG18" s="212" t="s">
        <v>180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2" x14ac:dyDescent="0.25">
      <c r="A19" s="229"/>
      <c r="B19" s="230"/>
      <c r="C19" s="270" t="s">
        <v>385</v>
      </c>
      <c r="D19" s="268"/>
      <c r="E19" s="268"/>
      <c r="F19" s="268"/>
      <c r="G19" s="268"/>
      <c r="H19" s="232"/>
      <c r="I19" s="232"/>
      <c r="J19" s="232"/>
      <c r="K19" s="232"/>
      <c r="L19" s="232"/>
      <c r="M19" s="232"/>
      <c r="N19" s="231"/>
      <c r="O19" s="231"/>
      <c r="P19" s="231"/>
      <c r="Q19" s="231"/>
      <c r="R19" s="232"/>
      <c r="S19" s="232"/>
      <c r="T19" s="232"/>
      <c r="U19" s="232"/>
      <c r="V19" s="232"/>
      <c r="W19" s="232"/>
      <c r="X19" s="232"/>
      <c r="Y19" s="232"/>
      <c r="Z19" s="212"/>
      <c r="AA19" s="212"/>
      <c r="AB19" s="212"/>
      <c r="AC19" s="212"/>
      <c r="AD19" s="212"/>
      <c r="AE19" s="212"/>
      <c r="AF19" s="212"/>
      <c r="AG19" s="212" t="s">
        <v>252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3" x14ac:dyDescent="0.25">
      <c r="A20" s="229"/>
      <c r="B20" s="230"/>
      <c r="C20" s="272" t="s">
        <v>386</v>
      </c>
      <c r="D20" s="271"/>
      <c r="E20" s="271"/>
      <c r="F20" s="271"/>
      <c r="G20" s="271"/>
      <c r="H20" s="232"/>
      <c r="I20" s="232"/>
      <c r="J20" s="232"/>
      <c r="K20" s="232"/>
      <c r="L20" s="232"/>
      <c r="M20" s="232"/>
      <c r="N20" s="231"/>
      <c r="O20" s="231"/>
      <c r="P20" s="231"/>
      <c r="Q20" s="231"/>
      <c r="R20" s="232"/>
      <c r="S20" s="232"/>
      <c r="T20" s="232"/>
      <c r="U20" s="232"/>
      <c r="V20" s="232"/>
      <c r="W20" s="232"/>
      <c r="X20" s="232"/>
      <c r="Y20" s="232"/>
      <c r="Z20" s="212"/>
      <c r="AA20" s="212"/>
      <c r="AB20" s="212"/>
      <c r="AC20" s="212"/>
      <c r="AD20" s="212"/>
      <c r="AE20" s="212"/>
      <c r="AF20" s="212"/>
      <c r="AG20" s="212" t="s">
        <v>252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3" x14ac:dyDescent="0.25">
      <c r="A21" s="229"/>
      <c r="B21" s="230"/>
      <c r="C21" s="272" t="s">
        <v>387</v>
      </c>
      <c r="D21" s="271"/>
      <c r="E21" s="271"/>
      <c r="F21" s="271"/>
      <c r="G21" s="271"/>
      <c r="H21" s="232"/>
      <c r="I21" s="232"/>
      <c r="J21" s="232"/>
      <c r="K21" s="232"/>
      <c r="L21" s="232"/>
      <c r="M21" s="232"/>
      <c r="N21" s="231"/>
      <c r="O21" s="231"/>
      <c r="P21" s="231"/>
      <c r="Q21" s="231"/>
      <c r="R21" s="232"/>
      <c r="S21" s="232"/>
      <c r="T21" s="232"/>
      <c r="U21" s="232"/>
      <c r="V21" s="232"/>
      <c r="W21" s="232"/>
      <c r="X21" s="232"/>
      <c r="Y21" s="232"/>
      <c r="Z21" s="212"/>
      <c r="AA21" s="212"/>
      <c r="AB21" s="212"/>
      <c r="AC21" s="212"/>
      <c r="AD21" s="212"/>
      <c r="AE21" s="212"/>
      <c r="AF21" s="212"/>
      <c r="AG21" s="212" t="s">
        <v>252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3" x14ac:dyDescent="0.25">
      <c r="A22" s="229"/>
      <c r="B22" s="230"/>
      <c r="C22" s="272" t="s">
        <v>395</v>
      </c>
      <c r="D22" s="271"/>
      <c r="E22" s="271"/>
      <c r="F22" s="271"/>
      <c r="G22" s="271"/>
      <c r="H22" s="232"/>
      <c r="I22" s="232"/>
      <c r="J22" s="232"/>
      <c r="K22" s="232"/>
      <c r="L22" s="232"/>
      <c r="M22" s="232"/>
      <c r="N22" s="231"/>
      <c r="O22" s="231"/>
      <c r="P22" s="231"/>
      <c r="Q22" s="231"/>
      <c r="R22" s="232"/>
      <c r="S22" s="232"/>
      <c r="T22" s="232"/>
      <c r="U22" s="232"/>
      <c r="V22" s="232"/>
      <c r="W22" s="232"/>
      <c r="X22" s="232"/>
      <c r="Y22" s="232"/>
      <c r="Z22" s="212"/>
      <c r="AA22" s="212"/>
      <c r="AB22" s="212"/>
      <c r="AC22" s="212"/>
      <c r="AD22" s="212"/>
      <c r="AE22" s="212"/>
      <c r="AF22" s="212"/>
      <c r="AG22" s="212" t="s">
        <v>252</v>
      </c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3" x14ac:dyDescent="0.25">
      <c r="A23" s="229"/>
      <c r="B23" s="230"/>
      <c r="C23" s="272" t="s">
        <v>396</v>
      </c>
      <c r="D23" s="271"/>
      <c r="E23" s="271"/>
      <c r="F23" s="271"/>
      <c r="G23" s="271"/>
      <c r="H23" s="232"/>
      <c r="I23" s="232"/>
      <c r="J23" s="232"/>
      <c r="K23" s="232"/>
      <c r="L23" s="232"/>
      <c r="M23" s="232"/>
      <c r="N23" s="231"/>
      <c r="O23" s="231"/>
      <c r="P23" s="231"/>
      <c r="Q23" s="231"/>
      <c r="R23" s="232"/>
      <c r="S23" s="232"/>
      <c r="T23" s="232"/>
      <c r="U23" s="232"/>
      <c r="V23" s="232"/>
      <c r="W23" s="232"/>
      <c r="X23" s="232"/>
      <c r="Y23" s="232"/>
      <c r="Z23" s="212"/>
      <c r="AA23" s="212"/>
      <c r="AB23" s="212"/>
      <c r="AC23" s="212"/>
      <c r="AD23" s="212"/>
      <c r="AE23" s="212"/>
      <c r="AF23" s="212"/>
      <c r="AG23" s="212" t="s">
        <v>252</v>
      </c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3" x14ac:dyDescent="0.25">
      <c r="A24" s="229"/>
      <c r="B24" s="230"/>
      <c r="C24" s="272" t="s">
        <v>397</v>
      </c>
      <c r="D24" s="271"/>
      <c r="E24" s="271"/>
      <c r="F24" s="271"/>
      <c r="G24" s="271"/>
      <c r="H24" s="232"/>
      <c r="I24" s="232"/>
      <c r="J24" s="232"/>
      <c r="K24" s="232"/>
      <c r="L24" s="232"/>
      <c r="M24" s="232"/>
      <c r="N24" s="231"/>
      <c r="O24" s="231"/>
      <c r="P24" s="231"/>
      <c r="Q24" s="231"/>
      <c r="R24" s="232"/>
      <c r="S24" s="232"/>
      <c r="T24" s="232"/>
      <c r="U24" s="232"/>
      <c r="V24" s="232"/>
      <c r="W24" s="232"/>
      <c r="X24" s="232"/>
      <c r="Y24" s="232"/>
      <c r="Z24" s="212"/>
      <c r="AA24" s="212"/>
      <c r="AB24" s="212"/>
      <c r="AC24" s="212"/>
      <c r="AD24" s="212"/>
      <c r="AE24" s="212"/>
      <c r="AF24" s="212"/>
      <c r="AG24" s="212" t="s">
        <v>252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3" x14ac:dyDescent="0.25">
      <c r="A25" s="229"/>
      <c r="B25" s="230"/>
      <c r="C25" s="272" t="s">
        <v>398</v>
      </c>
      <c r="D25" s="271"/>
      <c r="E25" s="271"/>
      <c r="F25" s="271"/>
      <c r="G25" s="271"/>
      <c r="H25" s="232"/>
      <c r="I25" s="232"/>
      <c r="J25" s="232"/>
      <c r="K25" s="232"/>
      <c r="L25" s="232"/>
      <c r="M25" s="232"/>
      <c r="N25" s="231"/>
      <c r="O25" s="231"/>
      <c r="P25" s="231"/>
      <c r="Q25" s="231"/>
      <c r="R25" s="232"/>
      <c r="S25" s="232"/>
      <c r="T25" s="232"/>
      <c r="U25" s="232"/>
      <c r="V25" s="232"/>
      <c r="W25" s="232"/>
      <c r="X25" s="232"/>
      <c r="Y25" s="232"/>
      <c r="Z25" s="212"/>
      <c r="AA25" s="212"/>
      <c r="AB25" s="212"/>
      <c r="AC25" s="212"/>
      <c r="AD25" s="212"/>
      <c r="AE25" s="212"/>
      <c r="AF25" s="212"/>
      <c r="AG25" s="212" t="s">
        <v>252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3" x14ac:dyDescent="0.25">
      <c r="A26" s="229"/>
      <c r="B26" s="230"/>
      <c r="C26" s="272" t="s">
        <v>399</v>
      </c>
      <c r="D26" s="271"/>
      <c r="E26" s="271"/>
      <c r="F26" s="271"/>
      <c r="G26" s="271"/>
      <c r="H26" s="232"/>
      <c r="I26" s="232"/>
      <c r="J26" s="232"/>
      <c r="K26" s="232"/>
      <c r="L26" s="232"/>
      <c r="M26" s="232"/>
      <c r="N26" s="231"/>
      <c r="O26" s="231"/>
      <c r="P26" s="231"/>
      <c r="Q26" s="231"/>
      <c r="R26" s="232"/>
      <c r="S26" s="232"/>
      <c r="T26" s="232"/>
      <c r="U26" s="232"/>
      <c r="V26" s="232"/>
      <c r="W26" s="232"/>
      <c r="X26" s="232"/>
      <c r="Y26" s="232"/>
      <c r="Z26" s="212"/>
      <c r="AA26" s="212"/>
      <c r="AB26" s="212"/>
      <c r="AC26" s="212"/>
      <c r="AD26" s="212"/>
      <c r="AE26" s="212"/>
      <c r="AF26" s="212"/>
      <c r="AG26" s="212" t="s">
        <v>252</v>
      </c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ht="13" x14ac:dyDescent="0.25">
      <c r="A27" s="236" t="s">
        <v>172</v>
      </c>
      <c r="B27" s="237" t="s">
        <v>137</v>
      </c>
      <c r="C27" s="257" t="s">
        <v>138</v>
      </c>
      <c r="D27" s="238"/>
      <c r="E27" s="239"/>
      <c r="F27" s="240"/>
      <c r="G27" s="240">
        <f>SUMIF(AG28:AG29,"&lt;&gt;NOR",G28:G29)</f>
        <v>7200</v>
      </c>
      <c r="H27" s="240"/>
      <c r="I27" s="240">
        <f>SUM(I28:I29)</f>
        <v>0</v>
      </c>
      <c r="J27" s="240"/>
      <c r="K27" s="240">
        <f>SUM(K28:K29)</f>
        <v>7200</v>
      </c>
      <c r="L27" s="240"/>
      <c r="M27" s="240">
        <f>SUM(M28:M29)</f>
        <v>8712</v>
      </c>
      <c r="N27" s="239"/>
      <c r="O27" s="239">
        <f>SUM(O28:O29)</f>
        <v>0</v>
      </c>
      <c r="P27" s="239"/>
      <c r="Q27" s="239">
        <f>SUM(Q28:Q29)</f>
        <v>0</v>
      </c>
      <c r="R27" s="240"/>
      <c r="S27" s="240"/>
      <c r="T27" s="241"/>
      <c r="U27" s="235"/>
      <c r="V27" s="235">
        <f>SUM(V28:V29)</f>
        <v>0</v>
      </c>
      <c r="W27" s="235"/>
      <c r="X27" s="235"/>
      <c r="Y27" s="235"/>
      <c r="AG27" t="s">
        <v>173</v>
      </c>
    </row>
    <row r="28" spans="1:60" ht="20" outlineLevel="1" x14ac:dyDescent="0.25">
      <c r="A28" s="243">
        <v>3</v>
      </c>
      <c r="B28" s="244" t="s">
        <v>400</v>
      </c>
      <c r="C28" s="258" t="s">
        <v>401</v>
      </c>
      <c r="D28" s="245" t="s">
        <v>213</v>
      </c>
      <c r="E28" s="246">
        <v>2.25</v>
      </c>
      <c r="F28" s="247">
        <v>3200</v>
      </c>
      <c r="G28" s="248">
        <f>ROUND(E28*F28,2)</f>
        <v>7200</v>
      </c>
      <c r="H28" s="247">
        <v>0</v>
      </c>
      <c r="I28" s="248">
        <f>ROUND(E28*H28,2)</f>
        <v>0</v>
      </c>
      <c r="J28" s="247">
        <v>3200</v>
      </c>
      <c r="K28" s="248">
        <f>ROUND(E28*J28,2)</f>
        <v>7200</v>
      </c>
      <c r="L28" s="248">
        <v>21</v>
      </c>
      <c r="M28" s="248">
        <f>G28*(1+L28/100)</f>
        <v>8712</v>
      </c>
      <c r="N28" s="246">
        <v>0</v>
      </c>
      <c r="O28" s="246">
        <f>ROUND(E28*N28,2)</f>
        <v>0</v>
      </c>
      <c r="P28" s="246">
        <v>0</v>
      </c>
      <c r="Q28" s="246">
        <f>ROUND(E28*P28,2)</f>
        <v>0</v>
      </c>
      <c r="R28" s="248"/>
      <c r="S28" s="248" t="s">
        <v>221</v>
      </c>
      <c r="T28" s="249" t="s">
        <v>222</v>
      </c>
      <c r="U28" s="232">
        <v>0</v>
      </c>
      <c r="V28" s="232">
        <f>ROUND(E28*U28,2)</f>
        <v>0</v>
      </c>
      <c r="W28" s="232"/>
      <c r="X28" s="232" t="s">
        <v>178</v>
      </c>
      <c r="Y28" s="232" t="s">
        <v>179</v>
      </c>
      <c r="Z28" s="212"/>
      <c r="AA28" s="212"/>
      <c r="AB28" s="212"/>
      <c r="AC28" s="212"/>
      <c r="AD28" s="212"/>
      <c r="AE28" s="212"/>
      <c r="AF28" s="212"/>
      <c r="AG28" s="212" t="s">
        <v>180</v>
      </c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2" x14ac:dyDescent="0.25">
      <c r="A29" s="229"/>
      <c r="B29" s="230"/>
      <c r="C29" s="259" t="s">
        <v>402</v>
      </c>
      <c r="D29" s="233"/>
      <c r="E29" s="234">
        <v>2.25</v>
      </c>
      <c r="F29" s="232"/>
      <c r="G29" s="232"/>
      <c r="H29" s="232"/>
      <c r="I29" s="232"/>
      <c r="J29" s="232"/>
      <c r="K29" s="232"/>
      <c r="L29" s="232"/>
      <c r="M29" s="232"/>
      <c r="N29" s="231"/>
      <c r="O29" s="231"/>
      <c r="P29" s="231"/>
      <c r="Q29" s="231"/>
      <c r="R29" s="232"/>
      <c r="S29" s="232"/>
      <c r="T29" s="232"/>
      <c r="U29" s="232"/>
      <c r="V29" s="232"/>
      <c r="W29" s="232"/>
      <c r="X29" s="232"/>
      <c r="Y29" s="232"/>
      <c r="Z29" s="212"/>
      <c r="AA29" s="212"/>
      <c r="AB29" s="212"/>
      <c r="AC29" s="212"/>
      <c r="AD29" s="212"/>
      <c r="AE29" s="212"/>
      <c r="AF29" s="212"/>
      <c r="AG29" s="212" t="s">
        <v>182</v>
      </c>
      <c r="AH29" s="212">
        <v>0</v>
      </c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ht="13" x14ac:dyDescent="0.25">
      <c r="A30" s="236" t="s">
        <v>172</v>
      </c>
      <c r="B30" s="237" t="s">
        <v>139</v>
      </c>
      <c r="C30" s="257" t="s">
        <v>140</v>
      </c>
      <c r="D30" s="238"/>
      <c r="E30" s="239"/>
      <c r="F30" s="240"/>
      <c r="G30" s="240">
        <f>SUMIF(AG31:AG31,"&lt;&gt;NOR",G31:G31)</f>
        <v>85687.679999999993</v>
      </c>
      <c r="H30" s="240"/>
      <c r="I30" s="240">
        <f>SUM(I31:I31)</f>
        <v>0</v>
      </c>
      <c r="J30" s="240"/>
      <c r="K30" s="240">
        <f>SUM(K31:K31)</f>
        <v>85687.679999999993</v>
      </c>
      <c r="L30" s="240"/>
      <c r="M30" s="240">
        <f>SUM(M31:M31)</f>
        <v>103682.09279999998</v>
      </c>
      <c r="N30" s="239"/>
      <c r="O30" s="239">
        <f>SUM(O31:O31)</f>
        <v>0</v>
      </c>
      <c r="P30" s="239"/>
      <c r="Q30" s="239">
        <f>SUM(Q31:Q31)</f>
        <v>0</v>
      </c>
      <c r="R30" s="240"/>
      <c r="S30" s="240"/>
      <c r="T30" s="241"/>
      <c r="U30" s="235"/>
      <c r="V30" s="235">
        <f>SUM(V31:V31)</f>
        <v>0</v>
      </c>
      <c r="W30" s="235"/>
      <c r="X30" s="235"/>
      <c r="Y30" s="235"/>
      <c r="AG30" t="s">
        <v>173</v>
      </c>
    </row>
    <row r="31" spans="1:60" ht="30" outlineLevel="1" x14ac:dyDescent="0.25">
      <c r="A31" s="243">
        <v>4</v>
      </c>
      <c r="B31" s="244" t="s">
        <v>403</v>
      </c>
      <c r="C31" s="258" t="s">
        <v>404</v>
      </c>
      <c r="D31" s="245" t="s">
        <v>312</v>
      </c>
      <c r="E31" s="246">
        <v>267.774</v>
      </c>
      <c r="F31" s="247">
        <v>320</v>
      </c>
      <c r="G31" s="248">
        <f>ROUND(E31*F31,2)</f>
        <v>85687.679999999993</v>
      </c>
      <c r="H31" s="247">
        <v>0</v>
      </c>
      <c r="I31" s="248">
        <f>ROUND(E31*H31,2)</f>
        <v>0</v>
      </c>
      <c r="J31" s="247">
        <v>320</v>
      </c>
      <c r="K31" s="248">
        <f>ROUND(E31*J31,2)</f>
        <v>85687.679999999993</v>
      </c>
      <c r="L31" s="248">
        <v>21</v>
      </c>
      <c r="M31" s="248">
        <f>G31*(1+L31/100)</f>
        <v>103682.09279999998</v>
      </c>
      <c r="N31" s="246">
        <v>0</v>
      </c>
      <c r="O31" s="246">
        <f>ROUND(E31*N31,2)</f>
        <v>0</v>
      </c>
      <c r="P31" s="246">
        <v>0</v>
      </c>
      <c r="Q31" s="246">
        <f>ROUND(E31*P31,2)</f>
        <v>0</v>
      </c>
      <c r="R31" s="248"/>
      <c r="S31" s="248" t="s">
        <v>221</v>
      </c>
      <c r="T31" s="249" t="s">
        <v>222</v>
      </c>
      <c r="U31" s="232">
        <v>0</v>
      </c>
      <c r="V31" s="232">
        <f>ROUND(E31*U31,2)</f>
        <v>0</v>
      </c>
      <c r="W31" s="232"/>
      <c r="X31" s="232" t="s">
        <v>178</v>
      </c>
      <c r="Y31" s="232" t="s">
        <v>179</v>
      </c>
      <c r="Z31" s="212"/>
      <c r="AA31" s="212"/>
      <c r="AB31" s="212"/>
      <c r="AC31" s="212"/>
      <c r="AD31" s="212"/>
      <c r="AE31" s="212"/>
      <c r="AF31" s="212"/>
      <c r="AG31" s="212" t="s">
        <v>180</v>
      </c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x14ac:dyDescent="0.25">
      <c r="A32" s="3"/>
      <c r="B32" s="4"/>
      <c r="C32" s="261"/>
      <c r="D32" s="6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AE32">
        <v>12</v>
      </c>
      <c r="AF32">
        <v>21</v>
      </c>
      <c r="AG32" t="s">
        <v>158</v>
      </c>
    </row>
    <row r="33" spans="1:33" ht="13" x14ac:dyDescent="0.25">
      <c r="A33" s="215"/>
      <c r="B33" s="216" t="s">
        <v>31</v>
      </c>
      <c r="C33" s="262"/>
      <c r="D33" s="217"/>
      <c r="E33" s="218"/>
      <c r="F33" s="218"/>
      <c r="G33" s="242">
        <f>G8+G27+G30</f>
        <v>292887.67999999999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AE33">
        <f>SUMIF(L7:L31,AE32,G7:G31)</f>
        <v>0</v>
      </c>
      <c r="AF33">
        <f>SUMIF(L7:L31,AF32,G7:G31)</f>
        <v>292887.67999999999</v>
      </c>
      <c r="AG33" t="s">
        <v>201</v>
      </c>
    </row>
    <row r="34" spans="1:33" x14ac:dyDescent="0.25">
      <c r="A34" s="3"/>
      <c r="B34" s="4"/>
      <c r="C34" s="261"/>
      <c r="D34" s="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33" x14ac:dyDescent="0.25">
      <c r="A35" s="3"/>
      <c r="B35" s="4"/>
      <c r="C35" s="261"/>
      <c r="D35" s="6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33" x14ac:dyDescent="0.25">
      <c r="A36" s="219" t="s">
        <v>202</v>
      </c>
      <c r="B36" s="219"/>
      <c r="C36" s="263"/>
      <c r="D36" s="6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33" x14ac:dyDescent="0.25">
      <c r="A37" s="220"/>
      <c r="B37" s="221"/>
      <c r="C37" s="264"/>
      <c r="D37" s="221"/>
      <c r="E37" s="221"/>
      <c r="F37" s="221"/>
      <c r="G37" s="222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AG37" t="s">
        <v>203</v>
      </c>
    </row>
    <row r="38" spans="1:33" x14ac:dyDescent="0.25">
      <c r="A38" s="223"/>
      <c r="B38" s="224"/>
      <c r="C38" s="265"/>
      <c r="D38" s="224"/>
      <c r="E38" s="224"/>
      <c r="F38" s="224"/>
      <c r="G38" s="225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33" x14ac:dyDescent="0.25">
      <c r="A39" s="223"/>
      <c r="B39" s="224"/>
      <c r="C39" s="265"/>
      <c r="D39" s="224"/>
      <c r="E39" s="224"/>
      <c r="F39" s="224"/>
      <c r="G39" s="225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33" x14ac:dyDescent="0.25">
      <c r="A40" s="223"/>
      <c r="B40" s="224"/>
      <c r="C40" s="265"/>
      <c r="D40" s="224"/>
      <c r="E40" s="224"/>
      <c r="F40" s="224"/>
      <c r="G40" s="225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33" x14ac:dyDescent="0.25">
      <c r="A41" s="226"/>
      <c r="B41" s="227"/>
      <c r="C41" s="266"/>
      <c r="D41" s="227"/>
      <c r="E41" s="227"/>
      <c r="F41" s="227"/>
      <c r="G41" s="228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33" x14ac:dyDescent="0.25">
      <c r="A42" s="3"/>
      <c r="B42" s="4"/>
      <c r="C42" s="261"/>
      <c r="D42" s="6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33" x14ac:dyDescent="0.25">
      <c r="C43" s="267"/>
      <c r="D43" s="10"/>
      <c r="AG43" t="s">
        <v>204</v>
      </c>
    </row>
    <row r="44" spans="1:33" x14ac:dyDescent="0.25">
      <c r="D44" s="10"/>
    </row>
    <row r="45" spans="1:33" x14ac:dyDescent="0.25">
      <c r="D45" s="10"/>
    </row>
    <row r="46" spans="1:33" x14ac:dyDescent="0.25">
      <c r="D46" s="10"/>
    </row>
    <row r="47" spans="1:33" x14ac:dyDescent="0.25">
      <c r="D47" s="10"/>
    </row>
    <row r="48" spans="1:33" x14ac:dyDescent="0.25">
      <c r="D48" s="10"/>
    </row>
    <row r="49" spans="4:4" x14ac:dyDescent="0.25">
      <c r="D49" s="10"/>
    </row>
    <row r="50" spans="4:4" x14ac:dyDescent="0.25">
      <c r="D50" s="10"/>
    </row>
    <row r="51" spans="4:4" x14ac:dyDescent="0.25">
      <c r="D51" s="10"/>
    </row>
    <row r="52" spans="4:4" x14ac:dyDescent="0.25">
      <c r="D52" s="10"/>
    </row>
    <row r="53" spans="4:4" x14ac:dyDescent="0.25">
      <c r="D53" s="10"/>
    </row>
    <row r="54" spans="4:4" x14ac:dyDescent="0.25">
      <c r="D54" s="10"/>
    </row>
    <row r="55" spans="4:4" x14ac:dyDescent="0.25">
      <c r="D55" s="10"/>
    </row>
    <row r="56" spans="4:4" x14ac:dyDescent="0.25">
      <c r="D56" s="10"/>
    </row>
    <row r="57" spans="4:4" x14ac:dyDescent="0.25">
      <c r="D57" s="10"/>
    </row>
    <row r="58" spans="4:4" x14ac:dyDescent="0.25">
      <c r="D58" s="10"/>
    </row>
    <row r="59" spans="4:4" x14ac:dyDescent="0.25">
      <c r="D59" s="10"/>
    </row>
    <row r="60" spans="4:4" x14ac:dyDescent="0.25">
      <c r="D60" s="10"/>
    </row>
    <row r="61" spans="4:4" x14ac:dyDescent="0.25">
      <c r="D61" s="10"/>
    </row>
    <row r="62" spans="4:4" x14ac:dyDescent="0.25">
      <c r="D62" s="10"/>
    </row>
    <row r="63" spans="4:4" x14ac:dyDescent="0.25">
      <c r="D63" s="10"/>
    </row>
    <row r="64" spans="4:4" x14ac:dyDescent="0.25">
      <c r="D64" s="10"/>
    </row>
    <row r="65" spans="4:4" x14ac:dyDescent="0.25">
      <c r="D65" s="10"/>
    </row>
    <row r="66" spans="4:4" x14ac:dyDescent="0.25">
      <c r="D66" s="10"/>
    </row>
    <row r="67" spans="4:4" x14ac:dyDescent="0.25">
      <c r="D67" s="10"/>
    </row>
    <row r="68" spans="4:4" x14ac:dyDescent="0.25">
      <c r="D68" s="10"/>
    </row>
    <row r="69" spans="4:4" x14ac:dyDescent="0.25">
      <c r="D69" s="10"/>
    </row>
    <row r="70" spans="4:4" x14ac:dyDescent="0.25">
      <c r="D70" s="10"/>
    </row>
    <row r="71" spans="4:4" x14ac:dyDescent="0.25">
      <c r="D71" s="10"/>
    </row>
    <row r="72" spans="4:4" x14ac:dyDescent="0.25">
      <c r="D72" s="10"/>
    </row>
    <row r="73" spans="4:4" x14ac:dyDescent="0.25">
      <c r="D73" s="10"/>
    </row>
    <row r="74" spans="4:4" x14ac:dyDescent="0.25">
      <c r="D74" s="10"/>
    </row>
    <row r="75" spans="4:4" x14ac:dyDescent="0.25">
      <c r="D75" s="10"/>
    </row>
    <row r="76" spans="4:4" x14ac:dyDescent="0.25">
      <c r="D76" s="10"/>
    </row>
    <row r="77" spans="4:4" x14ac:dyDescent="0.25">
      <c r="D77" s="10"/>
    </row>
    <row r="78" spans="4:4" x14ac:dyDescent="0.25">
      <c r="D78" s="10"/>
    </row>
    <row r="79" spans="4:4" x14ac:dyDescent="0.25">
      <c r="D79" s="10"/>
    </row>
    <row r="80" spans="4:4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22">
    <mergeCell ref="C21:G21"/>
    <mergeCell ref="C22:G22"/>
    <mergeCell ref="C23:G23"/>
    <mergeCell ref="C24:G24"/>
    <mergeCell ref="C25:G25"/>
    <mergeCell ref="C26:G26"/>
    <mergeCell ref="C14:G14"/>
    <mergeCell ref="C15:G15"/>
    <mergeCell ref="C16:G16"/>
    <mergeCell ref="C17:G17"/>
    <mergeCell ref="C19:G19"/>
    <mergeCell ref="C20:G20"/>
    <mergeCell ref="A1:G1"/>
    <mergeCell ref="C2:G2"/>
    <mergeCell ref="C3:G3"/>
    <mergeCell ref="C4:G4"/>
    <mergeCell ref="A36:C36"/>
    <mergeCell ref="A37:G41"/>
    <mergeCell ref="C10:G10"/>
    <mergeCell ref="C11:G11"/>
    <mergeCell ref="C12:G12"/>
    <mergeCell ref="C13:G13"/>
  </mergeCells>
  <pageMargins left="0.59055118110236204" right="0.196850393700787" top="0.75" bottom="0.75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A17DD-ABDE-4B2E-904E-A335CDC1C562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5" outlineLevelRow="3" x14ac:dyDescent="0.25"/>
  <cols>
    <col min="1" max="1" width="3.36328125" customWidth="1"/>
    <col min="2" max="2" width="12.453125" style="176" customWidth="1"/>
    <col min="3" max="3" width="38.1796875" style="176" customWidth="1"/>
    <col min="4" max="4" width="4.81640625" customWidth="1"/>
    <col min="5" max="5" width="10.453125" customWidth="1"/>
    <col min="6" max="6" width="9.81640625" customWidth="1"/>
    <col min="7" max="7" width="12.6328125" customWidth="1"/>
    <col min="8" max="18" width="0" hidden="1" customWidth="1"/>
    <col min="20" max="20" width="9.08984375" customWidth="1"/>
    <col min="21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5">
      <c r="A1" s="197" t="s">
        <v>7</v>
      </c>
      <c r="B1" s="197"/>
      <c r="C1" s="197"/>
      <c r="D1" s="197"/>
      <c r="E1" s="197"/>
      <c r="F1" s="197"/>
      <c r="G1" s="197"/>
      <c r="AG1" t="s">
        <v>146</v>
      </c>
    </row>
    <row r="2" spans="1:60" ht="2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147</v>
      </c>
    </row>
    <row r="3" spans="1:60" ht="25" customHeight="1" x14ac:dyDescent="0.25">
      <c r="A3" s="198" t="s">
        <v>9</v>
      </c>
      <c r="B3" s="49" t="s">
        <v>64</v>
      </c>
      <c r="C3" s="201" t="s">
        <v>65</v>
      </c>
      <c r="D3" s="199"/>
      <c r="E3" s="199"/>
      <c r="F3" s="199"/>
      <c r="G3" s="200"/>
      <c r="AC3" s="176" t="s">
        <v>147</v>
      </c>
      <c r="AG3" t="s">
        <v>148</v>
      </c>
    </row>
    <row r="4" spans="1:60" ht="25" customHeight="1" x14ac:dyDescent="0.25">
      <c r="A4" s="202" t="s">
        <v>10</v>
      </c>
      <c r="B4" s="203" t="s">
        <v>68</v>
      </c>
      <c r="C4" s="204" t="s">
        <v>69</v>
      </c>
      <c r="D4" s="205"/>
      <c r="E4" s="205"/>
      <c r="F4" s="205"/>
      <c r="G4" s="206"/>
      <c r="AG4" t="s">
        <v>149</v>
      </c>
    </row>
    <row r="5" spans="1:60" x14ac:dyDescent="0.25">
      <c r="D5" s="10"/>
    </row>
    <row r="6" spans="1:60" ht="37.5" x14ac:dyDescent="0.25">
      <c r="A6" s="208" t="s">
        <v>150</v>
      </c>
      <c r="B6" s="210" t="s">
        <v>151</v>
      </c>
      <c r="C6" s="210" t="s">
        <v>152</v>
      </c>
      <c r="D6" s="209" t="s">
        <v>153</v>
      </c>
      <c r="E6" s="208" t="s">
        <v>154</v>
      </c>
      <c r="F6" s="207" t="s">
        <v>155</v>
      </c>
      <c r="G6" s="208" t="s">
        <v>31</v>
      </c>
      <c r="H6" s="211" t="s">
        <v>32</v>
      </c>
      <c r="I6" s="211" t="s">
        <v>156</v>
      </c>
      <c r="J6" s="211" t="s">
        <v>33</v>
      </c>
      <c r="K6" s="211" t="s">
        <v>157</v>
      </c>
      <c r="L6" s="211" t="s">
        <v>158</v>
      </c>
      <c r="M6" s="211" t="s">
        <v>159</v>
      </c>
      <c r="N6" s="211" t="s">
        <v>160</v>
      </c>
      <c r="O6" s="211" t="s">
        <v>161</v>
      </c>
      <c r="P6" s="211" t="s">
        <v>162</v>
      </c>
      <c r="Q6" s="211" t="s">
        <v>163</v>
      </c>
      <c r="R6" s="211" t="s">
        <v>164</v>
      </c>
      <c r="S6" s="211" t="s">
        <v>165</v>
      </c>
      <c r="T6" s="211" t="s">
        <v>166</v>
      </c>
      <c r="U6" s="211" t="s">
        <v>167</v>
      </c>
      <c r="V6" s="211" t="s">
        <v>168</v>
      </c>
      <c r="W6" s="211" t="s">
        <v>169</v>
      </c>
      <c r="X6" s="211" t="s">
        <v>170</v>
      </c>
      <c r="Y6" s="211" t="s">
        <v>171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ht="13" x14ac:dyDescent="0.25">
      <c r="A8" s="236" t="s">
        <v>172</v>
      </c>
      <c r="B8" s="237" t="s">
        <v>43</v>
      </c>
      <c r="C8" s="257" t="s">
        <v>119</v>
      </c>
      <c r="D8" s="238"/>
      <c r="E8" s="239"/>
      <c r="F8" s="240"/>
      <c r="G8" s="240">
        <f>SUMIF(AG9:AG16,"&lt;&gt;NOR",G9:G16)</f>
        <v>1832.5099999999998</v>
      </c>
      <c r="H8" s="240"/>
      <c r="I8" s="240">
        <f>SUM(I9:I16)</f>
        <v>665.28</v>
      </c>
      <c r="J8" s="240"/>
      <c r="K8" s="240">
        <f>SUM(K9:K16)</f>
        <v>1167.23</v>
      </c>
      <c r="L8" s="240"/>
      <c r="M8" s="240">
        <f>SUM(M9:M16)</f>
        <v>2217.3370999999997</v>
      </c>
      <c r="N8" s="239"/>
      <c r="O8" s="239">
        <f>SUM(O9:O16)</f>
        <v>0.33</v>
      </c>
      <c r="P8" s="239"/>
      <c r="Q8" s="239">
        <f>SUM(Q9:Q16)</f>
        <v>0</v>
      </c>
      <c r="R8" s="240"/>
      <c r="S8" s="240"/>
      <c r="T8" s="241"/>
      <c r="U8" s="235"/>
      <c r="V8" s="235">
        <f>SUM(V9:V16)</f>
        <v>1.77</v>
      </c>
      <c r="W8" s="235"/>
      <c r="X8" s="235"/>
      <c r="Y8" s="235"/>
      <c r="AG8" t="s">
        <v>173</v>
      </c>
    </row>
    <row r="9" spans="1:60" outlineLevel="1" x14ac:dyDescent="0.25">
      <c r="A9" s="243">
        <v>1</v>
      </c>
      <c r="B9" s="244" t="s">
        <v>405</v>
      </c>
      <c r="C9" s="258" t="s">
        <v>406</v>
      </c>
      <c r="D9" s="245" t="s">
        <v>176</v>
      </c>
      <c r="E9" s="246">
        <v>0.11025</v>
      </c>
      <c r="F9" s="247">
        <v>3570</v>
      </c>
      <c r="G9" s="248">
        <f>ROUND(E9*F9,2)</f>
        <v>393.59</v>
      </c>
      <c r="H9" s="247">
        <v>3135.28</v>
      </c>
      <c r="I9" s="248">
        <f>ROUND(E9*H9,2)</f>
        <v>345.66</v>
      </c>
      <c r="J9" s="247">
        <v>434.72</v>
      </c>
      <c r="K9" s="248">
        <f>ROUND(E9*J9,2)</f>
        <v>47.93</v>
      </c>
      <c r="L9" s="248">
        <v>21</v>
      </c>
      <c r="M9" s="248">
        <f>G9*(1+L9/100)</f>
        <v>476.24389999999994</v>
      </c>
      <c r="N9" s="246">
        <v>2.5249999999999999</v>
      </c>
      <c r="O9" s="246">
        <f>ROUND(E9*N9,2)</f>
        <v>0.28000000000000003</v>
      </c>
      <c r="P9" s="246">
        <v>0</v>
      </c>
      <c r="Q9" s="246">
        <f>ROUND(E9*P9,2)</f>
        <v>0</v>
      </c>
      <c r="R9" s="248"/>
      <c r="S9" s="248" t="s">
        <v>177</v>
      </c>
      <c r="T9" s="249" t="s">
        <v>177</v>
      </c>
      <c r="U9" s="232">
        <v>0.48</v>
      </c>
      <c r="V9" s="232">
        <f>ROUND(E9*U9,2)</f>
        <v>0.05</v>
      </c>
      <c r="W9" s="232"/>
      <c r="X9" s="232" t="s">
        <v>178</v>
      </c>
      <c r="Y9" s="232" t="s">
        <v>179</v>
      </c>
      <c r="Z9" s="212"/>
      <c r="AA9" s="212"/>
      <c r="AB9" s="212"/>
      <c r="AC9" s="212"/>
      <c r="AD9" s="212"/>
      <c r="AE9" s="212"/>
      <c r="AF9" s="212"/>
      <c r="AG9" s="212" t="s">
        <v>180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59" t="s">
        <v>407</v>
      </c>
      <c r="D10" s="233"/>
      <c r="E10" s="234"/>
      <c r="F10" s="232"/>
      <c r="G10" s="232"/>
      <c r="H10" s="232"/>
      <c r="I10" s="232"/>
      <c r="J10" s="232"/>
      <c r="K10" s="232"/>
      <c r="L10" s="232"/>
      <c r="M10" s="232"/>
      <c r="N10" s="231"/>
      <c r="O10" s="231"/>
      <c r="P10" s="231"/>
      <c r="Q10" s="231"/>
      <c r="R10" s="232"/>
      <c r="S10" s="232"/>
      <c r="T10" s="232"/>
      <c r="U10" s="232"/>
      <c r="V10" s="232"/>
      <c r="W10" s="232"/>
      <c r="X10" s="232"/>
      <c r="Y10" s="232"/>
      <c r="Z10" s="212"/>
      <c r="AA10" s="212"/>
      <c r="AB10" s="212"/>
      <c r="AC10" s="212"/>
      <c r="AD10" s="212"/>
      <c r="AE10" s="212"/>
      <c r="AF10" s="212"/>
      <c r="AG10" s="212" t="s">
        <v>182</v>
      </c>
      <c r="AH10" s="212">
        <v>0</v>
      </c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3" x14ac:dyDescent="0.25">
      <c r="A11" s="229"/>
      <c r="B11" s="230"/>
      <c r="C11" s="259" t="s">
        <v>408</v>
      </c>
      <c r="D11" s="233"/>
      <c r="E11" s="234">
        <v>0.11025</v>
      </c>
      <c r="F11" s="232"/>
      <c r="G11" s="232"/>
      <c r="H11" s="232"/>
      <c r="I11" s="232"/>
      <c r="J11" s="232"/>
      <c r="K11" s="232"/>
      <c r="L11" s="232"/>
      <c r="M11" s="232"/>
      <c r="N11" s="231"/>
      <c r="O11" s="231"/>
      <c r="P11" s="231"/>
      <c r="Q11" s="231"/>
      <c r="R11" s="232"/>
      <c r="S11" s="232"/>
      <c r="T11" s="232"/>
      <c r="U11" s="232"/>
      <c r="V11" s="232"/>
      <c r="W11" s="232"/>
      <c r="X11" s="232"/>
      <c r="Y11" s="232"/>
      <c r="Z11" s="212"/>
      <c r="AA11" s="212"/>
      <c r="AB11" s="212"/>
      <c r="AC11" s="212"/>
      <c r="AD11" s="212"/>
      <c r="AE11" s="212"/>
      <c r="AF11" s="212"/>
      <c r="AG11" s="212" t="s">
        <v>182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1" x14ac:dyDescent="0.25">
      <c r="A12" s="243">
        <v>2</v>
      </c>
      <c r="B12" s="244" t="s">
        <v>326</v>
      </c>
      <c r="C12" s="258" t="s">
        <v>327</v>
      </c>
      <c r="D12" s="245" t="s">
        <v>213</v>
      </c>
      <c r="E12" s="246">
        <v>1.26</v>
      </c>
      <c r="F12" s="247">
        <v>933</v>
      </c>
      <c r="G12" s="248">
        <f>ROUND(E12*F12,2)</f>
        <v>1175.58</v>
      </c>
      <c r="H12" s="247">
        <v>253.67</v>
      </c>
      <c r="I12" s="248">
        <f>ROUND(E12*H12,2)</f>
        <v>319.62</v>
      </c>
      <c r="J12" s="247">
        <v>679.33</v>
      </c>
      <c r="K12" s="248">
        <f>ROUND(E12*J12,2)</f>
        <v>855.96</v>
      </c>
      <c r="L12" s="248">
        <v>21</v>
      </c>
      <c r="M12" s="248">
        <f>G12*(1+L12/100)</f>
        <v>1422.4517999999998</v>
      </c>
      <c r="N12" s="246">
        <v>3.9190000000000003E-2</v>
      </c>
      <c r="O12" s="246">
        <f>ROUND(E12*N12,2)</f>
        <v>0.05</v>
      </c>
      <c r="P12" s="246">
        <v>0</v>
      </c>
      <c r="Q12" s="246">
        <f>ROUND(E12*P12,2)</f>
        <v>0</v>
      </c>
      <c r="R12" s="248"/>
      <c r="S12" s="248" t="s">
        <v>177</v>
      </c>
      <c r="T12" s="249" t="s">
        <v>177</v>
      </c>
      <c r="U12" s="232">
        <v>1.05</v>
      </c>
      <c r="V12" s="232">
        <f>ROUND(E12*U12,2)</f>
        <v>1.32</v>
      </c>
      <c r="W12" s="232"/>
      <c r="X12" s="232" t="s">
        <v>178</v>
      </c>
      <c r="Y12" s="232" t="s">
        <v>179</v>
      </c>
      <c r="Z12" s="212"/>
      <c r="AA12" s="212"/>
      <c r="AB12" s="212"/>
      <c r="AC12" s="212"/>
      <c r="AD12" s="212"/>
      <c r="AE12" s="212"/>
      <c r="AF12" s="212"/>
      <c r="AG12" s="212" t="s">
        <v>180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2" x14ac:dyDescent="0.25">
      <c r="A13" s="229"/>
      <c r="B13" s="230"/>
      <c r="C13" s="259" t="s">
        <v>407</v>
      </c>
      <c r="D13" s="233"/>
      <c r="E13" s="234"/>
      <c r="F13" s="232"/>
      <c r="G13" s="232"/>
      <c r="H13" s="232"/>
      <c r="I13" s="232"/>
      <c r="J13" s="232"/>
      <c r="K13" s="232"/>
      <c r="L13" s="232"/>
      <c r="M13" s="232"/>
      <c r="N13" s="231"/>
      <c r="O13" s="231"/>
      <c r="P13" s="231"/>
      <c r="Q13" s="231"/>
      <c r="R13" s="232"/>
      <c r="S13" s="232"/>
      <c r="T13" s="232"/>
      <c r="U13" s="232"/>
      <c r="V13" s="232"/>
      <c r="W13" s="232"/>
      <c r="X13" s="232"/>
      <c r="Y13" s="232"/>
      <c r="Z13" s="212"/>
      <c r="AA13" s="212"/>
      <c r="AB13" s="212"/>
      <c r="AC13" s="212"/>
      <c r="AD13" s="212"/>
      <c r="AE13" s="212"/>
      <c r="AF13" s="212"/>
      <c r="AG13" s="212" t="s">
        <v>182</v>
      </c>
      <c r="AH13" s="212">
        <v>0</v>
      </c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3" x14ac:dyDescent="0.25">
      <c r="A14" s="229"/>
      <c r="B14" s="230"/>
      <c r="C14" s="259" t="s">
        <v>409</v>
      </c>
      <c r="D14" s="233"/>
      <c r="E14" s="234">
        <v>1.26</v>
      </c>
      <c r="F14" s="232"/>
      <c r="G14" s="232"/>
      <c r="H14" s="232"/>
      <c r="I14" s="232"/>
      <c r="J14" s="232"/>
      <c r="K14" s="232"/>
      <c r="L14" s="232"/>
      <c r="M14" s="232"/>
      <c r="N14" s="231"/>
      <c r="O14" s="231"/>
      <c r="P14" s="231"/>
      <c r="Q14" s="231"/>
      <c r="R14" s="232"/>
      <c r="S14" s="232"/>
      <c r="T14" s="232"/>
      <c r="U14" s="232"/>
      <c r="V14" s="232"/>
      <c r="W14" s="232"/>
      <c r="X14" s="232"/>
      <c r="Y14" s="232"/>
      <c r="Z14" s="212"/>
      <c r="AA14" s="212"/>
      <c r="AB14" s="212"/>
      <c r="AC14" s="212"/>
      <c r="AD14" s="212"/>
      <c r="AE14" s="212"/>
      <c r="AF14" s="212"/>
      <c r="AG14" s="212" t="s">
        <v>182</v>
      </c>
      <c r="AH14" s="212">
        <v>0</v>
      </c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1" x14ac:dyDescent="0.25">
      <c r="A15" s="243">
        <v>3</v>
      </c>
      <c r="B15" s="244" t="s">
        <v>330</v>
      </c>
      <c r="C15" s="258" t="s">
        <v>331</v>
      </c>
      <c r="D15" s="245" t="s">
        <v>213</v>
      </c>
      <c r="E15" s="246">
        <v>1.26</v>
      </c>
      <c r="F15" s="247">
        <v>209</v>
      </c>
      <c r="G15" s="248">
        <f>ROUND(E15*F15,2)</f>
        <v>263.33999999999997</v>
      </c>
      <c r="H15" s="247">
        <v>0</v>
      </c>
      <c r="I15" s="248">
        <f>ROUND(E15*H15,2)</f>
        <v>0</v>
      </c>
      <c r="J15" s="247">
        <v>209</v>
      </c>
      <c r="K15" s="248">
        <f>ROUND(E15*J15,2)</f>
        <v>263.33999999999997</v>
      </c>
      <c r="L15" s="248">
        <v>21</v>
      </c>
      <c r="M15" s="248">
        <f>G15*(1+L15/100)</f>
        <v>318.64139999999998</v>
      </c>
      <c r="N15" s="246">
        <v>0</v>
      </c>
      <c r="O15" s="246">
        <f>ROUND(E15*N15,2)</f>
        <v>0</v>
      </c>
      <c r="P15" s="246">
        <v>0</v>
      </c>
      <c r="Q15" s="246">
        <f>ROUND(E15*P15,2)</f>
        <v>0</v>
      </c>
      <c r="R15" s="248"/>
      <c r="S15" s="248" t="s">
        <v>177</v>
      </c>
      <c r="T15" s="249" t="s">
        <v>177</v>
      </c>
      <c r="U15" s="232">
        <v>0.32</v>
      </c>
      <c r="V15" s="232">
        <f>ROUND(E15*U15,2)</f>
        <v>0.4</v>
      </c>
      <c r="W15" s="232"/>
      <c r="X15" s="232" t="s">
        <v>178</v>
      </c>
      <c r="Y15" s="232" t="s">
        <v>179</v>
      </c>
      <c r="Z15" s="212"/>
      <c r="AA15" s="212"/>
      <c r="AB15" s="212"/>
      <c r="AC15" s="212"/>
      <c r="AD15" s="212"/>
      <c r="AE15" s="212"/>
      <c r="AF15" s="212"/>
      <c r="AG15" s="212" t="s">
        <v>180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2" x14ac:dyDescent="0.25">
      <c r="A16" s="229"/>
      <c r="B16" s="230"/>
      <c r="C16" s="270" t="s">
        <v>332</v>
      </c>
      <c r="D16" s="268"/>
      <c r="E16" s="268"/>
      <c r="F16" s="268"/>
      <c r="G16" s="268"/>
      <c r="H16" s="232"/>
      <c r="I16" s="232"/>
      <c r="J16" s="232"/>
      <c r="K16" s="232"/>
      <c r="L16" s="232"/>
      <c r="M16" s="232"/>
      <c r="N16" s="231"/>
      <c r="O16" s="231"/>
      <c r="P16" s="231"/>
      <c r="Q16" s="231"/>
      <c r="R16" s="232"/>
      <c r="S16" s="232"/>
      <c r="T16" s="232"/>
      <c r="U16" s="232"/>
      <c r="V16" s="232"/>
      <c r="W16" s="232"/>
      <c r="X16" s="232"/>
      <c r="Y16" s="232"/>
      <c r="Z16" s="212"/>
      <c r="AA16" s="212"/>
      <c r="AB16" s="212"/>
      <c r="AC16" s="212"/>
      <c r="AD16" s="212"/>
      <c r="AE16" s="212"/>
      <c r="AF16" s="212"/>
      <c r="AG16" s="212" t="s">
        <v>252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ht="26" x14ac:dyDescent="0.25">
      <c r="A17" s="236" t="s">
        <v>172</v>
      </c>
      <c r="B17" s="237" t="s">
        <v>126</v>
      </c>
      <c r="C17" s="257" t="s">
        <v>127</v>
      </c>
      <c r="D17" s="238"/>
      <c r="E17" s="239"/>
      <c r="F17" s="240"/>
      <c r="G17" s="240">
        <f>SUMIF(AG18:AG25,"&lt;&gt;NOR",G18:G25)</f>
        <v>1561.3600000000001</v>
      </c>
      <c r="H17" s="240"/>
      <c r="I17" s="240">
        <f>SUM(I18:I25)</f>
        <v>684.03999999999985</v>
      </c>
      <c r="J17" s="240"/>
      <c r="K17" s="240">
        <f>SUM(K18:K25)</f>
        <v>877.32</v>
      </c>
      <c r="L17" s="240"/>
      <c r="M17" s="240">
        <f>SUM(M18:M25)</f>
        <v>1889.2456</v>
      </c>
      <c r="N17" s="239"/>
      <c r="O17" s="239">
        <f>SUM(O18:O25)</f>
        <v>0</v>
      </c>
      <c r="P17" s="239"/>
      <c r="Q17" s="239">
        <f>SUM(Q18:Q25)</f>
        <v>0</v>
      </c>
      <c r="R17" s="240"/>
      <c r="S17" s="240"/>
      <c r="T17" s="241"/>
      <c r="U17" s="235"/>
      <c r="V17" s="235">
        <f>SUM(V18:V25)</f>
        <v>1.08</v>
      </c>
      <c r="W17" s="235"/>
      <c r="X17" s="235"/>
      <c r="Y17" s="235"/>
      <c r="AG17" t="s">
        <v>173</v>
      </c>
    </row>
    <row r="18" spans="1:60" outlineLevel="1" x14ac:dyDescent="0.25">
      <c r="A18" s="243">
        <v>4</v>
      </c>
      <c r="B18" s="244" t="s">
        <v>410</v>
      </c>
      <c r="C18" s="258" t="s">
        <v>411</v>
      </c>
      <c r="D18" s="245" t="s">
        <v>335</v>
      </c>
      <c r="E18" s="246">
        <v>12</v>
      </c>
      <c r="F18" s="247">
        <v>124</v>
      </c>
      <c r="G18" s="248">
        <f>ROUND(E18*F18,2)</f>
        <v>1488</v>
      </c>
      <c r="H18" s="247">
        <v>50.89</v>
      </c>
      <c r="I18" s="248">
        <f>ROUND(E18*H18,2)</f>
        <v>610.67999999999995</v>
      </c>
      <c r="J18" s="247">
        <v>73.11</v>
      </c>
      <c r="K18" s="248">
        <f>ROUND(E18*J18,2)</f>
        <v>877.32</v>
      </c>
      <c r="L18" s="248">
        <v>21</v>
      </c>
      <c r="M18" s="248">
        <f>G18*(1+L18/100)</f>
        <v>1800.48</v>
      </c>
      <c r="N18" s="246">
        <v>1.0000000000000001E-5</v>
      </c>
      <c r="O18" s="246">
        <f>ROUND(E18*N18,2)</f>
        <v>0</v>
      </c>
      <c r="P18" s="246">
        <v>0</v>
      </c>
      <c r="Q18" s="246">
        <f>ROUND(E18*P18,2)</f>
        <v>0</v>
      </c>
      <c r="R18" s="248"/>
      <c r="S18" s="248" t="s">
        <v>177</v>
      </c>
      <c r="T18" s="249" t="s">
        <v>177</v>
      </c>
      <c r="U18" s="232">
        <v>0.09</v>
      </c>
      <c r="V18" s="232">
        <f>ROUND(E18*U18,2)</f>
        <v>1.08</v>
      </c>
      <c r="W18" s="232"/>
      <c r="X18" s="232" t="s">
        <v>178</v>
      </c>
      <c r="Y18" s="232" t="s">
        <v>179</v>
      </c>
      <c r="Z18" s="212"/>
      <c r="AA18" s="212"/>
      <c r="AB18" s="212"/>
      <c r="AC18" s="212"/>
      <c r="AD18" s="212"/>
      <c r="AE18" s="212"/>
      <c r="AF18" s="212"/>
      <c r="AG18" s="212" t="s">
        <v>180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2" x14ac:dyDescent="0.25">
      <c r="A19" s="229"/>
      <c r="B19" s="230"/>
      <c r="C19" s="259" t="s">
        <v>412</v>
      </c>
      <c r="D19" s="233"/>
      <c r="E19" s="234"/>
      <c r="F19" s="232"/>
      <c r="G19" s="232"/>
      <c r="H19" s="232"/>
      <c r="I19" s="232"/>
      <c r="J19" s="232"/>
      <c r="K19" s="232"/>
      <c r="L19" s="232"/>
      <c r="M19" s="232"/>
      <c r="N19" s="231"/>
      <c r="O19" s="231"/>
      <c r="P19" s="231"/>
      <c r="Q19" s="231"/>
      <c r="R19" s="232"/>
      <c r="S19" s="232"/>
      <c r="T19" s="232"/>
      <c r="U19" s="232"/>
      <c r="V19" s="232"/>
      <c r="W19" s="232"/>
      <c r="X19" s="232"/>
      <c r="Y19" s="232"/>
      <c r="Z19" s="212"/>
      <c r="AA19" s="212"/>
      <c r="AB19" s="212"/>
      <c r="AC19" s="212"/>
      <c r="AD19" s="212"/>
      <c r="AE19" s="212"/>
      <c r="AF19" s="212"/>
      <c r="AG19" s="212" t="s">
        <v>182</v>
      </c>
      <c r="AH19" s="212">
        <v>0</v>
      </c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3" x14ac:dyDescent="0.25">
      <c r="A20" s="229"/>
      <c r="B20" s="230"/>
      <c r="C20" s="259" t="s">
        <v>413</v>
      </c>
      <c r="D20" s="233"/>
      <c r="E20" s="234">
        <v>12</v>
      </c>
      <c r="F20" s="232"/>
      <c r="G20" s="232"/>
      <c r="H20" s="232"/>
      <c r="I20" s="232"/>
      <c r="J20" s="232"/>
      <c r="K20" s="232"/>
      <c r="L20" s="232"/>
      <c r="M20" s="232"/>
      <c r="N20" s="231"/>
      <c r="O20" s="231"/>
      <c r="P20" s="231"/>
      <c r="Q20" s="231"/>
      <c r="R20" s="232"/>
      <c r="S20" s="232"/>
      <c r="T20" s="232"/>
      <c r="U20" s="232"/>
      <c r="V20" s="232"/>
      <c r="W20" s="232"/>
      <c r="X20" s="232"/>
      <c r="Y20" s="232"/>
      <c r="Z20" s="212"/>
      <c r="AA20" s="212"/>
      <c r="AB20" s="212"/>
      <c r="AC20" s="212"/>
      <c r="AD20" s="212"/>
      <c r="AE20" s="212"/>
      <c r="AF20" s="212"/>
      <c r="AG20" s="212" t="s">
        <v>182</v>
      </c>
      <c r="AH20" s="212">
        <v>0</v>
      </c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1" x14ac:dyDescent="0.25">
      <c r="A21" s="250">
        <v>5</v>
      </c>
      <c r="B21" s="251" t="s">
        <v>414</v>
      </c>
      <c r="C21" s="260" t="s">
        <v>415</v>
      </c>
      <c r="D21" s="252" t="s">
        <v>242</v>
      </c>
      <c r="E21" s="253">
        <v>2</v>
      </c>
      <c r="F21" s="254">
        <v>28.7</v>
      </c>
      <c r="G21" s="255">
        <f>ROUND(E21*F21,2)</f>
        <v>57.4</v>
      </c>
      <c r="H21" s="254">
        <v>28.7</v>
      </c>
      <c r="I21" s="255">
        <f>ROUND(E21*H21,2)</f>
        <v>57.4</v>
      </c>
      <c r="J21" s="254">
        <v>0</v>
      </c>
      <c r="K21" s="255">
        <f>ROUND(E21*J21,2)</f>
        <v>0</v>
      </c>
      <c r="L21" s="255">
        <v>21</v>
      </c>
      <c r="M21" s="255">
        <f>G21*(1+L21/100)</f>
        <v>69.453999999999994</v>
      </c>
      <c r="N21" s="253">
        <v>5.0000000000000001E-4</v>
      </c>
      <c r="O21" s="253">
        <f>ROUND(E21*N21,2)</f>
        <v>0</v>
      </c>
      <c r="P21" s="253">
        <v>0</v>
      </c>
      <c r="Q21" s="253">
        <f>ROUND(E21*P21,2)</f>
        <v>0</v>
      </c>
      <c r="R21" s="255" t="s">
        <v>416</v>
      </c>
      <c r="S21" s="255" t="s">
        <v>177</v>
      </c>
      <c r="T21" s="256" t="s">
        <v>177</v>
      </c>
      <c r="U21" s="232">
        <v>0</v>
      </c>
      <c r="V21" s="232">
        <f>ROUND(E21*U21,2)</f>
        <v>0</v>
      </c>
      <c r="W21" s="232"/>
      <c r="X21" s="232" t="s">
        <v>237</v>
      </c>
      <c r="Y21" s="232" t="s">
        <v>179</v>
      </c>
      <c r="Z21" s="212"/>
      <c r="AA21" s="212"/>
      <c r="AB21" s="212"/>
      <c r="AC21" s="212"/>
      <c r="AD21" s="212"/>
      <c r="AE21" s="212"/>
      <c r="AF21" s="212"/>
      <c r="AG21" s="212" t="s">
        <v>238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1" x14ac:dyDescent="0.25">
      <c r="A22" s="243">
        <v>6</v>
      </c>
      <c r="B22" s="244" t="s">
        <v>417</v>
      </c>
      <c r="C22" s="258" t="s">
        <v>418</v>
      </c>
      <c r="D22" s="245" t="s">
        <v>335</v>
      </c>
      <c r="E22" s="246">
        <v>12</v>
      </c>
      <c r="F22" s="247">
        <v>0.89</v>
      </c>
      <c r="G22" s="248">
        <f>ROUND(E22*F22,2)</f>
        <v>10.68</v>
      </c>
      <c r="H22" s="247">
        <v>0.89</v>
      </c>
      <c r="I22" s="248">
        <f>ROUND(E22*H22,2)</f>
        <v>10.68</v>
      </c>
      <c r="J22" s="247">
        <v>0</v>
      </c>
      <c r="K22" s="248">
        <f>ROUND(E22*J22,2)</f>
        <v>0</v>
      </c>
      <c r="L22" s="248">
        <v>21</v>
      </c>
      <c r="M22" s="248">
        <f>G22*(1+L22/100)</f>
        <v>12.922799999999999</v>
      </c>
      <c r="N22" s="246">
        <v>0</v>
      </c>
      <c r="O22" s="246">
        <f>ROUND(E22*N22,2)</f>
        <v>0</v>
      </c>
      <c r="P22" s="246">
        <v>0</v>
      </c>
      <c r="Q22" s="246">
        <f>ROUND(E22*P22,2)</f>
        <v>0</v>
      </c>
      <c r="R22" s="248" t="s">
        <v>416</v>
      </c>
      <c r="S22" s="248" t="s">
        <v>177</v>
      </c>
      <c r="T22" s="249" t="s">
        <v>177</v>
      </c>
      <c r="U22" s="232">
        <v>0</v>
      </c>
      <c r="V22" s="232">
        <f>ROUND(E22*U22,2)</f>
        <v>0</v>
      </c>
      <c r="W22" s="232"/>
      <c r="X22" s="232" t="s">
        <v>237</v>
      </c>
      <c r="Y22" s="232" t="s">
        <v>179</v>
      </c>
      <c r="Z22" s="212"/>
      <c r="AA22" s="212"/>
      <c r="AB22" s="212"/>
      <c r="AC22" s="212"/>
      <c r="AD22" s="212"/>
      <c r="AE22" s="212"/>
      <c r="AF22" s="212"/>
      <c r="AG22" s="212" t="s">
        <v>238</v>
      </c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2" x14ac:dyDescent="0.25">
      <c r="A23" s="229"/>
      <c r="B23" s="230"/>
      <c r="C23" s="259" t="s">
        <v>412</v>
      </c>
      <c r="D23" s="233"/>
      <c r="E23" s="234"/>
      <c r="F23" s="232"/>
      <c r="G23" s="232"/>
      <c r="H23" s="232"/>
      <c r="I23" s="232"/>
      <c r="J23" s="232"/>
      <c r="K23" s="232"/>
      <c r="L23" s="232"/>
      <c r="M23" s="232"/>
      <c r="N23" s="231"/>
      <c r="O23" s="231"/>
      <c r="P23" s="231"/>
      <c r="Q23" s="231"/>
      <c r="R23" s="232"/>
      <c r="S23" s="232"/>
      <c r="T23" s="232"/>
      <c r="U23" s="232"/>
      <c r="V23" s="232"/>
      <c r="W23" s="232"/>
      <c r="X23" s="232"/>
      <c r="Y23" s="232"/>
      <c r="Z23" s="212"/>
      <c r="AA23" s="212"/>
      <c r="AB23" s="212"/>
      <c r="AC23" s="212"/>
      <c r="AD23" s="212"/>
      <c r="AE23" s="212"/>
      <c r="AF23" s="212"/>
      <c r="AG23" s="212" t="s">
        <v>182</v>
      </c>
      <c r="AH23" s="212">
        <v>0</v>
      </c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3" x14ac:dyDescent="0.25">
      <c r="A24" s="229"/>
      <c r="B24" s="230"/>
      <c r="C24" s="259" t="s">
        <v>413</v>
      </c>
      <c r="D24" s="233"/>
      <c r="E24" s="234">
        <v>12</v>
      </c>
      <c r="F24" s="232"/>
      <c r="G24" s="232"/>
      <c r="H24" s="232"/>
      <c r="I24" s="232"/>
      <c r="J24" s="232"/>
      <c r="K24" s="232"/>
      <c r="L24" s="232"/>
      <c r="M24" s="232"/>
      <c r="N24" s="231"/>
      <c r="O24" s="231"/>
      <c r="P24" s="231"/>
      <c r="Q24" s="231"/>
      <c r="R24" s="232"/>
      <c r="S24" s="232"/>
      <c r="T24" s="232"/>
      <c r="U24" s="232"/>
      <c r="V24" s="232"/>
      <c r="W24" s="232"/>
      <c r="X24" s="232"/>
      <c r="Y24" s="232"/>
      <c r="Z24" s="212"/>
      <c r="AA24" s="212"/>
      <c r="AB24" s="212"/>
      <c r="AC24" s="212"/>
      <c r="AD24" s="212"/>
      <c r="AE24" s="212"/>
      <c r="AF24" s="212"/>
      <c r="AG24" s="212" t="s">
        <v>182</v>
      </c>
      <c r="AH24" s="212">
        <v>0</v>
      </c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1" x14ac:dyDescent="0.25">
      <c r="A25" s="250">
        <v>7</v>
      </c>
      <c r="B25" s="251" t="s">
        <v>419</v>
      </c>
      <c r="C25" s="260" t="s">
        <v>420</v>
      </c>
      <c r="D25" s="252" t="s">
        <v>335</v>
      </c>
      <c r="E25" s="253">
        <v>12</v>
      </c>
      <c r="F25" s="254">
        <v>0.44</v>
      </c>
      <c r="G25" s="255">
        <f>ROUND(E25*F25,2)</f>
        <v>5.28</v>
      </c>
      <c r="H25" s="254">
        <v>0.44</v>
      </c>
      <c r="I25" s="255">
        <f>ROUND(E25*H25,2)</f>
        <v>5.28</v>
      </c>
      <c r="J25" s="254">
        <v>0</v>
      </c>
      <c r="K25" s="255">
        <f>ROUND(E25*J25,2)</f>
        <v>0</v>
      </c>
      <c r="L25" s="255">
        <v>21</v>
      </c>
      <c r="M25" s="255">
        <f>G25*(1+L25/100)</f>
        <v>6.3887999999999998</v>
      </c>
      <c r="N25" s="253">
        <v>1.0000000000000001E-5</v>
      </c>
      <c r="O25" s="253">
        <f>ROUND(E25*N25,2)</f>
        <v>0</v>
      </c>
      <c r="P25" s="253">
        <v>0</v>
      </c>
      <c r="Q25" s="253">
        <f>ROUND(E25*P25,2)</f>
        <v>0</v>
      </c>
      <c r="R25" s="255" t="s">
        <v>416</v>
      </c>
      <c r="S25" s="255" t="s">
        <v>177</v>
      </c>
      <c r="T25" s="256" t="s">
        <v>177</v>
      </c>
      <c r="U25" s="232">
        <v>0</v>
      </c>
      <c r="V25" s="232">
        <f>ROUND(E25*U25,2)</f>
        <v>0</v>
      </c>
      <c r="W25" s="232"/>
      <c r="X25" s="232" t="s">
        <v>237</v>
      </c>
      <c r="Y25" s="232" t="s">
        <v>179</v>
      </c>
      <c r="Z25" s="212"/>
      <c r="AA25" s="212"/>
      <c r="AB25" s="212"/>
      <c r="AC25" s="212"/>
      <c r="AD25" s="212"/>
      <c r="AE25" s="212"/>
      <c r="AF25" s="212"/>
      <c r="AG25" s="212" t="s">
        <v>238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ht="13" x14ac:dyDescent="0.25">
      <c r="A26" s="236" t="s">
        <v>172</v>
      </c>
      <c r="B26" s="237" t="s">
        <v>130</v>
      </c>
      <c r="C26" s="257" t="s">
        <v>131</v>
      </c>
      <c r="D26" s="238"/>
      <c r="E26" s="239"/>
      <c r="F26" s="240"/>
      <c r="G26" s="240">
        <f>SUMIF(AG27:AG27,"&lt;&gt;NOR",G27:G27)</f>
        <v>527.05999999999995</v>
      </c>
      <c r="H26" s="240"/>
      <c r="I26" s="240">
        <f>SUM(I27:I27)</f>
        <v>0</v>
      </c>
      <c r="J26" s="240"/>
      <c r="K26" s="240">
        <f>SUM(K27:K27)</f>
        <v>527.05999999999995</v>
      </c>
      <c r="L26" s="240"/>
      <c r="M26" s="240">
        <f>SUM(M27:M27)</f>
        <v>637.74259999999992</v>
      </c>
      <c r="N26" s="239"/>
      <c r="O26" s="239">
        <f>SUM(O27:O27)</f>
        <v>0</v>
      </c>
      <c r="P26" s="239"/>
      <c r="Q26" s="239">
        <f>SUM(Q27:Q27)</f>
        <v>0</v>
      </c>
      <c r="R26" s="240"/>
      <c r="S26" s="240"/>
      <c r="T26" s="241"/>
      <c r="U26" s="235"/>
      <c r="V26" s="235">
        <f>SUM(V27:V27)</f>
        <v>0.63</v>
      </c>
      <c r="W26" s="235"/>
      <c r="X26" s="235"/>
      <c r="Y26" s="235"/>
      <c r="AG26" t="s">
        <v>173</v>
      </c>
    </row>
    <row r="27" spans="1:60" outlineLevel="1" x14ac:dyDescent="0.25">
      <c r="A27" s="250">
        <v>8</v>
      </c>
      <c r="B27" s="251" t="s">
        <v>305</v>
      </c>
      <c r="C27" s="260" t="s">
        <v>306</v>
      </c>
      <c r="D27" s="252" t="s">
        <v>246</v>
      </c>
      <c r="E27" s="253">
        <v>0.32900000000000001</v>
      </c>
      <c r="F27" s="254">
        <v>1602</v>
      </c>
      <c r="G27" s="255">
        <f>ROUND(E27*F27,2)</f>
        <v>527.05999999999995</v>
      </c>
      <c r="H27" s="254">
        <v>0</v>
      </c>
      <c r="I27" s="255">
        <f>ROUND(E27*H27,2)</f>
        <v>0</v>
      </c>
      <c r="J27" s="254">
        <v>1602</v>
      </c>
      <c r="K27" s="255">
        <f>ROUND(E27*J27,2)</f>
        <v>527.05999999999995</v>
      </c>
      <c r="L27" s="255">
        <v>21</v>
      </c>
      <c r="M27" s="255">
        <f>G27*(1+L27/100)</f>
        <v>637.74259999999992</v>
      </c>
      <c r="N27" s="253">
        <v>0</v>
      </c>
      <c r="O27" s="253">
        <f>ROUND(E27*N27,2)</f>
        <v>0</v>
      </c>
      <c r="P27" s="253">
        <v>0</v>
      </c>
      <c r="Q27" s="253">
        <f>ROUND(E27*P27,2)</f>
        <v>0</v>
      </c>
      <c r="R27" s="255"/>
      <c r="S27" s="255" t="s">
        <v>177</v>
      </c>
      <c r="T27" s="256" t="s">
        <v>177</v>
      </c>
      <c r="U27" s="232">
        <v>1.925</v>
      </c>
      <c r="V27" s="232">
        <f>ROUND(E27*U27,2)</f>
        <v>0.63</v>
      </c>
      <c r="W27" s="232"/>
      <c r="X27" s="232" t="s">
        <v>247</v>
      </c>
      <c r="Y27" s="232" t="s">
        <v>179</v>
      </c>
      <c r="Z27" s="212"/>
      <c r="AA27" s="212"/>
      <c r="AB27" s="212"/>
      <c r="AC27" s="212"/>
      <c r="AD27" s="212"/>
      <c r="AE27" s="212"/>
      <c r="AF27" s="212"/>
      <c r="AG27" s="212" t="s">
        <v>248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ht="13" x14ac:dyDescent="0.25">
      <c r="A28" s="236" t="s">
        <v>172</v>
      </c>
      <c r="B28" s="237" t="s">
        <v>132</v>
      </c>
      <c r="C28" s="257" t="s">
        <v>65</v>
      </c>
      <c r="D28" s="238"/>
      <c r="E28" s="239"/>
      <c r="F28" s="240"/>
      <c r="G28" s="240">
        <f>SUMIF(AG29:AG29,"&lt;&gt;NOR",G29:G29)</f>
        <v>21000</v>
      </c>
      <c r="H28" s="240"/>
      <c r="I28" s="240">
        <f>SUM(I29:I29)</f>
        <v>0</v>
      </c>
      <c r="J28" s="240"/>
      <c r="K28" s="240">
        <f>SUM(K29:K29)</f>
        <v>21000</v>
      </c>
      <c r="L28" s="240"/>
      <c r="M28" s="240">
        <f>SUM(M29:M29)</f>
        <v>25410</v>
      </c>
      <c r="N28" s="239"/>
      <c r="O28" s="239">
        <f>SUM(O29:O29)</f>
        <v>0</v>
      </c>
      <c r="P28" s="239"/>
      <c r="Q28" s="239">
        <f>SUM(Q29:Q29)</f>
        <v>0</v>
      </c>
      <c r="R28" s="240"/>
      <c r="S28" s="240"/>
      <c r="T28" s="241"/>
      <c r="U28" s="235"/>
      <c r="V28" s="235">
        <f>SUM(V29:V29)</f>
        <v>0</v>
      </c>
      <c r="W28" s="235"/>
      <c r="X28" s="235"/>
      <c r="Y28" s="235"/>
      <c r="AG28" t="s">
        <v>173</v>
      </c>
    </row>
    <row r="29" spans="1:60" ht="20" outlineLevel="1" x14ac:dyDescent="0.25">
      <c r="A29" s="243">
        <v>9</v>
      </c>
      <c r="B29" s="244" t="s">
        <v>421</v>
      </c>
      <c r="C29" s="258" t="s">
        <v>422</v>
      </c>
      <c r="D29" s="245" t="s">
        <v>349</v>
      </c>
      <c r="E29" s="246">
        <v>3</v>
      </c>
      <c r="F29" s="247">
        <v>7000</v>
      </c>
      <c r="G29" s="248">
        <f>ROUND(E29*F29,2)</f>
        <v>21000</v>
      </c>
      <c r="H29" s="247">
        <v>0</v>
      </c>
      <c r="I29" s="248">
        <f>ROUND(E29*H29,2)</f>
        <v>0</v>
      </c>
      <c r="J29" s="247">
        <v>7000</v>
      </c>
      <c r="K29" s="248">
        <f>ROUND(E29*J29,2)</f>
        <v>21000</v>
      </c>
      <c r="L29" s="248">
        <v>21</v>
      </c>
      <c r="M29" s="248">
        <f>G29*(1+L29/100)</f>
        <v>25410</v>
      </c>
      <c r="N29" s="246">
        <v>0</v>
      </c>
      <c r="O29" s="246">
        <f>ROUND(E29*N29,2)</f>
        <v>0</v>
      </c>
      <c r="P29" s="246">
        <v>0</v>
      </c>
      <c r="Q29" s="246">
        <f>ROUND(E29*P29,2)</f>
        <v>0</v>
      </c>
      <c r="R29" s="248"/>
      <c r="S29" s="248" t="s">
        <v>221</v>
      </c>
      <c r="T29" s="249" t="s">
        <v>222</v>
      </c>
      <c r="U29" s="232">
        <v>0</v>
      </c>
      <c r="V29" s="232">
        <f>ROUND(E29*U29,2)</f>
        <v>0</v>
      </c>
      <c r="W29" s="232"/>
      <c r="X29" s="232" t="s">
        <v>178</v>
      </c>
      <c r="Y29" s="232" t="s">
        <v>179</v>
      </c>
      <c r="Z29" s="212"/>
      <c r="AA29" s="212"/>
      <c r="AB29" s="212"/>
      <c r="AC29" s="212"/>
      <c r="AD29" s="212"/>
      <c r="AE29" s="212"/>
      <c r="AF29" s="212"/>
      <c r="AG29" s="212" t="s">
        <v>180</v>
      </c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x14ac:dyDescent="0.25">
      <c r="A30" s="3"/>
      <c r="B30" s="4"/>
      <c r="C30" s="261"/>
      <c r="D30" s="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AE30">
        <v>12</v>
      </c>
      <c r="AF30">
        <v>21</v>
      </c>
      <c r="AG30" t="s">
        <v>158</v>
      </c>
    </row>
    <row r="31" spans="1:60" ht="13" x14ac:dyDescent="0.25">
      <c r="A31" s="215"/>
      <c r="B31" s="216" t="s">
        <v>31</v>
      </c>
      <c r="C31" s="262"/>
      <c r="D31" s="217"/>
      <c r="E31" s="218"/>
      <c r="F31" s="218"/>
      <c r="G31" s="242">
        <f>G8+G17+G26+G28</f>
        <v>24920.93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AE31">
        <f>SUMIF(L7:L29,AE30,G7:G29)</f>
        <v>0</v>
      </c>
      <c r="AF31">
        <f>SUMIF(L7:L29,AF30,G7:G29)</f>
        <v>24920.93</v>
      </c>
      <c r="AG31" t="s">
        <v>201</v>
      </c>
    </row>
    <row r="32" spans="1:60" x14ac:dyDescent="0.25">
      <c r="A32" s="3"/>
      <c r="B32" s="4"/>
      <c r="C32" s="261"/>
      <c r="D32" s="6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33" x14ac:dyDescent="0.25">
      <c r="A33" s="3"/>
      <c r="B33" s="4"/>
      <c r="C33" s="261"/>
      <c r="D33" s="6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33" x14ac:dyDescent="0.25">
      <c r="A34" s="219" t="s">
        <v>202</v>
      </c>
      <c r="B34" s="219"/>
      <c r="C34" s="263"/>
      <c r="D34" s="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33" x14ac:dyDescent="0.25">
      <c r="A35" s="220"/>
      <c r="B35" s="221"/>
      <c r="C35" s="264"/>
      <c r="D35" s="221"/>
      <c r="E35" s="221"/>
      <c r="F35" s="221"/>
      <c r="G35" s="222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AG35" t="s">
        <v>203</v>
      </c>
    </row>
    <row r="36" spans="1:33" x14ac:dyDescent="0.25">
      <c r="A36" s="223"/>
      <c r="B36" s="224"/>
      <c r="C36" s="265"/>
      <c r="D36" s="224"/>
      <c r="E36" s="224"/>
      <c r="F36" s="224"/>
      <c r="G36" s="225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33" x14ac:dyDescent="0.25">
      <c r="A37" s="223"/>
      <c r="B37" s="224"/>
      <c r="C37" s="265"/>
      <c r="D37" s="224"/>
      <c r="E37" s="224"/>
      <c r="F37" s="224"/>
      <c r="G37" s="225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33" x14ac:dyDescent="0.25">
      <c r="A38" s="223"/>
      <c r="B38" s="224"/>
      <c r="C38" s="265"/>
      <c r="D38" s="224"/>
      <c r="E38" s="224"/>
      <c r="F38" s="224"/>
      <c r="G38" s="225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33" x14ac:dyDescent="0.25">
      <c r="A39" s="226"/>
      <c r="B39" s="227"/>
      <c r="C39" s="266"/>
      <c r="D39" s="227"/>
      <c r="E39" s="227"/>
      <c r="F39" s="227"/>
      <c r="G39" s="228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33" x14ac:dyDescent="0.25">
      <c r="A40" s="3"/>
      <c r="B40" s="4"/>
      <c r="C40" s="261"/>
      <c r="D40" s="6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33" x14ac:dyDescent="0.25">
      <c r="C41" s="267"/>
      <c r="D41" s="10"/>
      <c r="AG41" t="s">
        <v>204</v>
      </c>
    </row>
    <row r="42" spans="1:33" x14ac:dyDescent="0.25">
      <c r="D42" s="10"/>
    </row>
    <row r="43" spans="1:33" x14ac:dyDescent="0.25">
      <c r="D43" s="10"/>
    </row>
    <row r="44" spans="1:33" x14ac:dyDescent="0.25">
      <c r="D44" s="10"/>
    </row>
    <row r="45" spans="1:33" x14ac:dyDescent="0.25">
      <c r="D45" s="10"/>
    </row>
    <row r="46" spans="1:33" x14ac:dyDescent="0.25">
      <c r="D46" s="10"/>
    </row>
    <row r="47" spans="1:33" x14ac:dyDescent="0.25">
      <c r="D47" s="10"/>
    </row>
    <row r="48" spans="1:33" x14ac:dyDescent="0.25">
      <c r="D48" s="10"/>
    </row>
    <row r="49" spans="4:4" x14ac:dyDescent="0.25">
      <c r="D49" s="10"/>
    </row>
    <row r="50" spans="4:4" x14ac:dyDescent="0.25">
      <c r="D50" s="10"/>
    </row>
    <row r="51" spans="4:4" x14ac:dyDescent="0.25">
      <c r="D51" s="10"/>
    </row>
    <row r="52" spans="4:4" x14ac:dyDescent="0.25">
      <c r="D52" s="10"/>
    </row>
    <row r="53" spans="4:4" x14ac:dyDescent="0.25">
      <c r="D53" s="10"/>
    </row>
    <row r="54" spans="4:4" x14ac:dyDescent="0.25">
      <c r="D54" s="10"/>
    </row>
    <row r="55" spans="4:4" x14ac:dyDescent="0.25">
      <c r="D55" s="10"/>
    </row>
    <row r="56" spans="4:4" x14ac:dyDescent="0.25">
      <c r="D56" s="10"/>
    </row>
    <row r="57" spans="4:4" x14ac:dyDescent="0.25">
      <c r="D57" s="10"/>
    </row>
    <row r="58" spans="4:4" x14ac:dyDescent="0.25">
      <c r="D58" s="10"/>
    </row>
    <row r="59" spans="4:4" x14ac:dyDescent="0.25">
      <c r="D59" s="10"/>
    </row>
    <row r="60" spans="4:4" x14ac:dyDescent="0.25">
      <c r="D60" s="10"/>
    </row>
    <row r="61" spans="4:4" x14ac:dyDescent="0.25">
      <c r="D61" s="10"/>
    </row>
    <row r="62" spans="4:4" x14ac:dyDescent="0.25">
      <c r="D62" s="10"/>
    </row>
    <row r="63" spans="4:4" x14ac:dyDescent="0.25">
      <c r="D63" s="10"/>
    </row>
    <row r="64" spans="4:4" x14ac:dyDescent="0.25">
      <c r="D64" s="10"/>
    </row>
    <row r="65" spans="4:4" x14ac:dyDescent="0.25">
      <c r="D65" s="10"/>
    </row>
    <row r="66" spans="4:4" x14ac:dyDescent="0.25">
      <c r="D66" s="10"/>
    </row>
    <row r="67" spans="4:4" x14ac:dyDescent="0.25">
      <c r="D67" s="10"/>
    </row>
    <row r="68" spans="4:4" x14ac:dyDescent="0.25">
      <c r="D68" s="10"/>
    </row>
    <row r="69" spans="4:4" x14ac:dyDescent="0.25">
      <c r="D69" s="10"/>
    </row>
    <row r="70" spans="4:4" x14ac:dyDescent="0.25">
      <c r="D70" s="10"/>
    </row>
    <row r="71" spans="4:4" x14ac:dyDescent="0.25">
      <c r="D71" s="10"/>
    </row>
    <row r="72" spans="4:4" x14ac:dyDescent="0.25">
      <c r="D72" s="10"/>
    </row>
    <row r="73" spans="4:4" x14ac:dyDescent="0.25">
      <c r="D73" s="10"/>
    </row>
    <row r="74" spans="4:4" x14ac:dyDescent="0.25">
      <c r="D74" s="10"/>
    </row>
    <row r="75" spans="4:4" x14ac:dyDescent="0.25">
      <c r="D75" s="10"/>
    </row>
    <row r="76" spans="4:4" x14ac:dyDescent="0.25">
      <c r="D76" s="10"/>
    </row>
    <row r="77" spans="4:4" x14ac:dyDescent="0.25">
      <c r="D77" s="10"/>
    </row>
    <row r="78" spans="4:4" x14ac:dyDescent="0.25">
      <c r="D78" s="10"/>
    </row>
    <row r="79" spans="4:4" x14ac:dyDescent="0.25">
      <c r="D79" s="10"/>
    </row>
    <row r="80" spans="4:4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7">
    <mergeCell ref="A1:G1"/>
    <mergeCell ref="C2:G2"/>
    <mergeCell ref="C3:G3"/>
    <mergeCell ref="C4:G4"/>
    <mergeCell ref="A34:C34"/>
    <mergeCell ref="A35:G39"/>
    <mergeCell ref="C16:G16"/>
  </mergeCells>
  <pageMargins left="0.59055118110236204" right="0.196850393700787" top="0.75" bottom="0.75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059C5-3498-4057-88E1-D5D368EEBF26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5" outlineLevelRow="3" x14ac:dyDescent="0.25"/>
  <cols>
    <col min="1" max="1" width="3.36328125" customWidth="1"/>
    <col min="2" max="2" width="12.453125" style="176" customWidth="1"/>
    <col min="3" max="3" width="38.1796875" style="176" customWidth="1"/>
    <col min="4" max="4" width="4.81640625" customWidth="1"/>
    <col min="5" max="5" width="10.453125" customWidth="1"/>
    <col min="6" max="6" width="9.81640625" customWidth="1"/>
    <col min="7" max="7" width="12.6328125" customWidth="1"/>
    <col min="8" max="18" width="0" hidden="1" customWidth="1"/>
    <col min="20" max="20" width="9.08984375" customWidth="1"/>
    <col min="21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5">
      <c r="A1" s="197" t="s">
        <v>7</v>
      </c>
      <c r="B1" s="197"/>
      <c r="C1" s="197"/>
      <c r="D1" s="197"/>
      <c r="E1" s="197"/>
      <c r="F1" s="197"/>
      <c r="G1" s="197"/>
      <c r="AG1" t="s">
        <v>146</v>
      </c>
    </row>
    <row r="2" spans="1:60" ht="2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147</v>
      </c>
    </row>
    <row r="3" spans="1:60" ht="25" customHeight="1" x14ac:dyDescent="0.25">
      <c r="A3" s="198" t="s">
        <v>9</v>
      </c>
      <c r="B3" s="49" t="s">
        <v>64</v>
      </c>
      <c r="C3" s="201" t="s">
        <v>65</v>
      </c>
      <c r="D3" s="199"/>
      <c r="E3" s="199"/>
      <c r="F3" s="199"/>
      <c r="G3" s="200"/>
      <c r="AC3" s="176" t="s">
        <v>147</v>
      </c>
      <c r="AG3" t="s">
        <v>148</v>
      </c>
    </row>
    <row r="4" spans="1:60" ht="25" customHeight="1" x14ac:dyDescent="0.25">
      <c r="A4" s="202" t="s">
        <v>10</v>
      </c>
      <c r="B4" s="203" t="s">
        <v>70</v>
      </c>
      <c r="C4" s="204" t="s">
        <v>71</v>
      </c>
      <c r="D4" s="205"/>
      <c r="E4" s="205"/>
      <c r="F4" s="205"/>
      <c r="G4" s="206"/>
      <c r="AG4" t="s">
        <v>149</v>
      </c>
    </row>
    <row r="5" spans="1:60" x14ac:dyDescent="0.25">
      <c r="D5" s="10"/>
    </row>
    <row r="6" spans="1:60" ht="37.5" x14ac:dyDescent="0.25">
      <c r="A6" s="208" t="s">
        <v>150</v>
      </c>
      <c r="B6" s="210" t="s">
        <v>151</v>
      </c>
      <c r="C6" s="210" t="s">
        <v>152</v>
      </c>
      <c r="D6" s="209" t="s">
        <v>153</v>
      </c>
      <c r="E6" s="208" t="s">
        <v>154</v>
      </c>
      <c r="F6" s="207" t="s">
        <v>155</v>
      </c>
      <c r="G6" s="208" t="s">
        <v>31</v>
      </c>
      <c r="H6" s="211" t="s">
        <v>32</v>
      </c>
      <c r="I6" s="211" t="s">
        <v>156</v>
      </c>
      <c r="J6" s="211" t="s">
        <v>33</v>
      </c>
      <c r="K6" s="211" t="s">
        <v>157</v>
      </c>
      <c r="L6" s="211" t="s">
        <v>158</v>
      </c>
      <c r="M6" s="211" t="s">
        <v>159</v>
      </c>
      <c r="N6" s="211" t="s">
        <v>160</v>
      </c>
      <c r="O6" s="211" t="s">
        <v>161</v>
      </c>
      <c r="P6" s="211" t="s">
        <v>162</v>
      </c>
      <c r="Q6" s="211" t="s">
        <v>163</v>
      </c>
      <c r="R6" s="211" t="s">
        <v>164</v>
      </c>
      <c r="S6" s="211" t="s">
        <v>165</v>
      </c>
      <c r="T6" s="211" t="s">
        <v>166</v>
      </c>
      <c r="U6" s="211" t="s">
        <v>167</v>
      </c>
      <c r="V6" s="211" t="s">
        <v>168</v>
      </c>
      <c r="W6" s="211" t="s">
        <v>169</v>
      </c>
      <c r="X6" s="211" t="s">
        <v>170</v>
      </c>
      <c r="Y6" s="211" t="s">
        <v>171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ht="13" x14ac:dyDescent="0.25">
      <c r="A8" s="236" t="s">
        <v>172</v>
      </c>
      <c r="B8" s="237" t="s">
        <v>43</v>
      </c>
      <c r="C8" s="257" t="s">
        <v>119</v>
      </c>
      <c r="D8" s="238"/>
      <c r="E8" s="239"/>
      <c r="F8" s="240"/>
      <c r="G8" s="240">
        <f>SUMIF(AG9:AG10,"&lt;&gt;NOR",G9:G10)</f>
        <v>62.83</v>
      </c>
      <c r="H8" s="240"/>
      <c r="I8" s="240">
        <f>SUM(I9:I10)</f>
        <v>55.18</v>
      </c>
      <c r="J8" s="240"/>
      <c r="K8" s="240">
        <f>SUM(K9:K10)</f>
        <v>7.65</v>
      </c>
      <c r="L8" s="240"/>
      <c r="M8" s="240">
        <f>SUM(M9:M10)</f>
        <v>76.024299999999997</v>
      </c>
      <c r="N8" s="239"/>
      <c r="O8" s="239">
        <f>SUM(O9:O10)</f>
        <v>0.04</v>
      </c>
      <c r="P8" s="239"/>
      <c r="Q8" s="239">
        <f>SUM(Q9:Q10)</f>
        <v>0</v>
      </c>
      <c r="R8" s="240"/>
      <c r="S8" s="240"/>
      <c r="T8" s="241"/>
      <c r="U8" s="235"/>
      <c r="V8" s="235">
        <f>SUM(V9:V10)</f>
        <v>0.01</v>
      </c>
      <c r="W8" s="235"/>
      <c r="X8" s="235"/>
      <c r="Y8" s="235"/>
      <c r="AG8" t="s">
        <v>173</v>
      </c>
    </row>
    <row r="9" spans="1:60" outlineLevel="1" x14ac:dyDescent="0.25">
      <c r="A9" s="243">
        <v>1</v>
      </c>
      <c r="B9" s="244" t="s">
        <v>423</v>
      </c>
      <c r="C9" s="258" t="s">
        <v>424</v>
      </c>
      <c r="D9" s="245" t="s">
        <v>176</v>
      </c>
      <c r="E9" s="246">
        <v>1.7600000000000001E-2</v>
      </c>
      <c r="F9" s="247">
        <v>3570</v>
      </c>
      <c r="G9" s="248">
        <f>ROUND(E9*F9,2)</f>
        <v>62.83</v>
      </c>
      <c r="H9" s="247">
        <v>3135.28</v>
      </c>
      <c r="I9" s="248">
        <f>ROUND(E9*H9,2)</f>
        <v>55.18</v>
      </c>
      <c r="J9" s="247">
        <v>434.72</v>
      </c>
      <c r="K9" s="248">
        <f>ROUND(E9*J9,2)</f>
        <v>7.65</v>
      </c>
      <c r="L9" s="248">
        <v>21</v>
      </c>
      <c r="M9" s="248">
        <f>G9*(1+L9/100)</f>
        <v>76.024299999999997</v>
      </c>
      <c r="N9" s="246">
        <v>2.5249999999999999</v>
      </c>
      <c r="O9" s="246">
        <f>ROUND(E9*N9,2)</f>
        <v>0.04</v>
      </c>
      <c r="P9" s="246">
        <v>0</v>
      </c>
      <c r="Q9" s="246">
        <f>ROUND(E9*P9,2)</f>
        <v>0</v>
      </c>
      <c r="R9" s="248"/>
      <c r="S9" s="248" t="s">
        <v>177</v>
      </c>
      <c r="T9" s="249" t="s">
        <v>177</v>
      </c>
      <c r="U9" s="232">
        <v>0.47699999999999998</v>
      </c>
      <c r="V9" s="232">
        <f>ROUND(E9*U9,2)</f>
        <v>0.01</v>
      </c>
      <c r="W9" s="232"/>
      <c r="X9" s="232" t="s">
        <v>178</v>
      </c>
      <c r="Y9" s="232" t="s">
        <v>179</v>
      </c>
      <c r="Z9" s="212"/>
      <c r="AA9" s="212"/>
      <c r="AB9" s="212"/>
      <c r="AC9" s="212"/>
      <c r="AD9" s="212"/>
      <c r="AE9" s="212"/>
      <c r="AF9" s="212"/>
      <c r="AG9" s="212" t="s">
        <v>180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59" t="s">
        <v>425</v>
      </c>
      <c r="D10" s="233"/>
      <c r="E10" s="234">
        <v>1.7600000000000001E-2</v>
      </c>
      <c r="F10" s="232"/>
      <c r="G10" s="232"/>
      <c r="H10" s="232"/>
      <c r="I10" s="232"/>
      <c r="J10" s="232"/>
      <c r="K10" s="232"/>
      <c r="L10" s="232"/>
      <c r="M10" s="232"/>
      <c r="N10" s="231"/>
      <c r="O10" s="231"/>
      <c r="P10" s="231"/>
      <c r="Q10" s="231"/>
      <c r="R10" s="232"/>
      <c r="S10" s="232"/>
      <c r="T10" s="232"/>
      <c r="U10" s="232"/>
      <c r="V10" s="232"/>
      <c r="W10" s="232"/>
      <c r="X10" s="232"/>
      <c r="Y10" s="232"/>
      <c r="Z10" s="212"/>
      <c r="AA10" s="212"/>
      <c r="AB10" s="212"/>
      <c r="AC10" s="212"/>
      <c r="AD10" s="212"/>
      <c r="AE10" s="212"/>
      <c r="AF10" s="212"/>
      <c r="AG10" s="212" t="s">
        <v>182</v>
      </c>
      <c r="AH10" s="212">
        <v>0</v>
      </c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ht="13" x14ac:dyDescent="0.25">
      <c r="A11" s="236" t="s">
        <v>172</v>
      </c>
      <c r="B11" s="237" t="s">
        <v>122</v>
      </c>
      <c r="C11" s="257" t="s">
        <v>123</v>
      </c>
      <c r="D11" s="238"/>
      <c r="E11" s="239"/>
      <c r="F11" s="240"/>
      <c r="G11" s="240">
        <f>SUMIF(AG12:AG13,"&lt;&gt;NOR",G12:G13)</f>
        <v>4.8</v>
      </c>
      <c r="H11" s="240"/>
      <c r="I11" s="240">
        <f>SUM(I12:I13)</f>
        <v>3.68</v>
      </c>
      <c r="J11" s="240"/>
      <c r="K11" s="240">
        <f>SUM(K12:K13)</f>
        <v>1.1200000000000001</v>
      </c>
      <c r="L11" s="240"/>
      <c r="M11" s="240">
        <f>SUM(M12:M13)</f>
        <v>5.8079999999999998</v>
      </c>
      <c r="N11" s="239"/>
      <c r="O11" s="239">
        <f>SUM(O12:O13)</f>
        <v>0.01</v>
      </c>
      <c r="P11" s="239"/>
      <c r="Q11" s="239">
        <f>SUM(Q12:Q13)</f>
        <v>0</v>
      </c>
      <c r="R11" s="240"/>
      <c r="S11" s="240"/>
      <c r="T11" s="241"/>
      <c r="U11" s="235"/>
      <c r="V11" s="235">
        <f>SUM(V12:V13)</f>
        <v>0</v>
      </c>
      <c r="W11" s="235"/>
      <c r="X11" s="235"/>
      <c r="Y11" s="235"/>
      <c r="AG11" t="s">
        <v>173</v>
      </c>
    </row>
    <row r="12" spans="1:60" ht="20" outlineLevel="1" x14ac:dyDescent="0.25">
      <c r="A12" s="243">
        <v>2</v>
      </c>
      <c r="B12" s="244" t="s">
        <v>426</v>
      </c>
      <c r="C12" s="258" t="s">
        <v>427</v>
      </c>
      <c r="D12" s="245" t="s">
        <v>213</v>
      </c>
      <c r="E12" s="246">
        <v>3.5200000000000002E-2</v>
      </c>
      <c r="F12" s="247">
        <v>136.5</v>
      </c>
      <c r="G12" s="248">
        <f>ROUND(E12*F12,2)</f>
        <v>4.8</v>
      </c>
      <c r="H12" s="247">
        <v>104.62</v>
      </c>
      <c r="I12" s="248">
        <f>ROUND(E12*H12,2)</f>
        <v>3.68</v>
      </c>
      <c r="J12" s="247">
        <v>31.88</v>
      </c>
      <c r="K12" s="248">
        <f>ROUND(E12*J12,2)</f>
        <v>1.1200000000000001</v>
      </c>
      <c r="L12" s="248">
        <v>21</v>
      </c>
      <c r="M12" s="248">
        <f>G12*(1+L12/100)</f>
        <v>5.8079999999999998</v>
      </c>
      <c r="N12" s="246">
        <v>0.23</v>
      </c>
      <c r="O12" s="246">
        <f>ROUND(E12*N12,2)</f>
        <v>0.01</v>
      </c>
      <c r="P12" s="246">
        <v>0</v>
      </c>
      <c r="Q12" s="246">
        <f>ROUND(E12*P12,2)</f>
        <v>0</v>
      </c>
      <c r="R12" s="248"/>
      <c r="S12" s="248" t="s">
        <v>177</v>
      </c>
      <c r="T12" s="249" t="s">
        <v>177</v>
      </c>
      <c r="U12" s="232">
        <v>2.3E-2</v>
      </c>
      <c r="V12" s="232">
        <f>ROUND(E12*U12,2)</f>
        <v>0</v>
      </c>
      <c r="W12" s="232"/>
      <c r="X12" s="232" t="s">
        <v>178</v>
      </c>
      <c r="Y12" s="232" t="s">
        <v>179</v>
      </c>
      <c r="Z12" s="212"/>
      <c r="AA12" s="212"/>
      <c r="AB12" s="212"/>
      <c r="AC12" s="212"/>
      <c r="AD12" s="212"/>
      <c r="AE12" s="212"/>
      <c r="AF12" s="212"/>
      <c r="AG12" s="212" t="s">
        <v>180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2" x14ac:dyDescent="0.25">
      <c r="A13" s="229"/>
      <c r="B13" s="230"/>
      <c r="C13" s="259" t="s">
        <v>428</v>
      </c>
      <c r="D13" s="233"/>
      <c r="E13" s="234">
        <v>3.5200000000000002E-2</v>
      </c>
      <c r="F13" s="232"/>
      <c r="G13" s="232"/>
      <c r="H13" s="232"/>
      <c r="I13" s="232"/>
      <c r="J13" s="232"/>
      <c r="K13" s="232"/>
      <c r="L13" s="232"/>
      <c r="M13" s="232"/>
      <c r="N13" s="231"/>
      <c r="O13" s="231"/>
      <c r="P13" s="231"/>
      <c r="Q13" s="231"/>
      <c r="R13" s="232"/>
      <c r="S13" s="232"/>
      <c r="T13" s="232"/>
      <c r="U13" s="232"/>
      <c r="V13" s="232"/>
      <c r="W13" s="232"/>
      <c r="X13" s="232"/>
      <c r="Y13" s="232"/>
      <c r="Z13" s="212"/>
      <c r="AA13" s="212"/>
      <c r="AB13" s="212"/>
      <c r="AC13" s="212"/>
      <c r="AD13" s="212"/>
      <c r="AE13" s="212"/>
      <c r="AF13" s="212"/>
      <c r="AG13" s="212" t="s">
        <v>182</v>
      </c>
      <c r="AH13" s="212">
        <v>0</v>
      </c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ht="26" x14ac:dyDescent="0.25">
      <c r="A14" s="236" t="s">
        <v>172</v>
      </c>
      <c r="B14" s="237" t="s">
        <v>126</v>
      </c>
      <c r="C14" s="257" t="s">
        <v>127</v>
      </c>
      <c r="D14" s="238"/>
      <c r="E14" s="239"/>
      <c r="F14" s="240"/>
      <c r="G14" s="240">
        <f>SUMIF(AG15:AG22,"&lt;&gt;NOR",G15:G22)</f>
        <v>1060.04</v>
      </c>
      <c r="H14" s="240"/>
      <c r="I14" s="240">
        <f>SUM(I15:I22)</f>
        <v>475.15999999999997</v>
      </c>
      <c r="J14" s="240"/>
      <c r="K14" s="240">
        <f>SUM(K15:K22)</f>
        <v>584.88</v>
      </c>
      <c r="L14" s="240"/>
      <c r="M14" s="240">
        <f>SUM(M15:M22)</f>
        <v>1282.6483999999998</v>
      </c>
      <c r="N14" s="239"/>
      <c r="O14" s="239">
        <f>SUM(O15:O22)</f>
        <v>0</v>
      </c>
      <c r="P14" s="239"/>
      <c r="Q14" s="239">
        <f>SUM(Q15:Q22)</f>
        <v>0</v>
      </c>
      <c r="R14" s="240"/>
      <c r="S14" s="240"/>
      <c r="T14" s="241"/>
      <c r="U14" s="235"/>
      <c r="V14" s="235">
        <f>SUM(V15:V22)</f>
        <v>0.72</v>
      </c>
      <c r="W14" s="235"/>
      <c r="X14" s="235"/>
      <c r="Y14" s="235"/>
      <c r="AG14" t="s">
        <v>173</v>
      </c>
    </row>
    <row r="15" spans="1:60" outlineLevel="1" x14ac:dyDescent="0.25">
      <c r="A15" s="243">
        <v>3</v>
      </c>
      <c r="B15" s="244" t="s">
        <v>410</v>
      </c>
      <c r="C15" s="258" t="s">
        <v>411</v>
      </c>
      <c r="D15" s="245" t="s">
        <v>335</v>
      </c>
      <c r="E15" s="246">
        <v>8</v>
      </c>
      <c r="F15" s="247">
        <v>124</v>
      </c>
      <c r="G15" s="248">
        <f>ROUND(E15*F15,2)</f>
        <v>992</v>
      </c>
      <c r="H15" s="247">
        <v>50.89</v>
      </c>
      <c r="I15" s="248">
        <f>ROUND(E15*H15,2)</f>
        <v>407.12</v>
      </c>
      <c r="J15" s="247">
        <v>73.11</v>
      </c>
      <c r="K15" s="248">
        <f>ROUND(E15*J15,2)</f>
        <v>584.88</v>
      </c>
      <c r="L15" s="248">
        <v>21</v>
      </c>
      <c r="M15" s="248">
        <f>G15*(1+L15/100)</f>
        <v>1200.32</v>
      </c>
      <c r="N15" s="246">
        <v>1.0000000000000001E-5</v>
      </c>
      <c r="O15" s="246">
        <f>ROUND(E15*N15,2)</f>
        <v>0</v>
      </c>
      <c r="P15" s="246">
        <v>0</v>
      </c>
      <c r="Q15" s="246">
        <f>ROUND(E15*P15,2)</f>
        <v>0</v>
      </c>
      <c r="R15" s="248"/>
      <c r="S15" s="248" t="s">
        <v>177</v>
      </c>
      <c r="T15" s="249" t="s">
        <v>177</v>
      </c>
      <c r="U15" s="232">
        <v>0.09</v>
      </c>
      <c r="V15" s="232">
        <f>ROUND(E15*U15,2)</f>
        <v>0.72</v>
      </c>
      <c r="W15" s="232"/>
      <c r="X15" s="232" t="s">
        <v>178</v>
      </c>
      <c r="Y15" s="232" t="s">
        <v>179</v>
      </c>
      <c r="Z15" s="212"/>
      <c r="AA15" s="212"/>
      <c r="AB15" s="212"/>
      <c r="AC15" s="212"/>
      <c r="AD15" s="212"/>
      <c r="AE15" s="212"/>
      <c r="AF15" s="212"/>
      <c r="AG15" s="212" t="s">
        <v>180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2" x14ac:dyDescent="0.25">
      <c r="A16" s="229"/>
      <c r="B16" s="230"/>
      <c r="C16" s="259" t="s">
        <v>429</v>
      </c>
      <c r="D16" s="233"/>
      <c r="E16" s="234"/>
      <c r="F16" s="232"/>
      <c r="G16" s="232"/>
      <c r="H16" s="232"/>
      <c r="I16" s="232"/>
      <c r="J16" s="232"/>
      <c r="K16" s="232"/>
      <c r="L16" s="232"/>
      <c r="M16" s="232"/>
      <c r="N16" s="231"/>
      <c r="O16" s="231"/>
      <c r="P16" s="231"/>
      <c r="Q16" s="231"/>
      <c r="R16" s="232"/>
      <c r="S16" s="232"/>
      <c r="T16" s="232"/>
      <c r="U16" s="232"/>
      <c r="V16" s="232"/>
      <c r="W16" s="232"/>
      <c r="X16" s="232"/>
      <c r="Y16" s="232"/>
      <c r="Z16" s="212"/>
      <c r="AA16" s="212"/>
      <c r="AB16" s="212"/>
      <c r="AC16" s="212"/>
      <c r="AD16" s="212"/>
      <c r="AE16" s="212"/>
      <c r="AF16" s="212"/>
      <c r="AG16" s="212" t="s">
        <v>182</v>
      </c>
      <c r="AH16" s="212">
        <v>0</v>
      </c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3" x14ac:dyDescent="0.25">
      <c r="A17" s="229"/>
      <c r="B17" s="230"/>
      <c r="C17" s="259" t="s">
        <v>430</v>
      </c>
      <c r="D17" s="233"/>
      <c r="E17" s="234">
        <v>8</v>
      </c>
      <c r="F17" s="232"/>
      <c r="G17" s="232"/>
      <c r="H17" s="232"/>
      <c r="I17" s="232"/>
      <c r="J17" s="232"/>
      <c r="K17" s="232"/>
      <c r="L17" s="232"/>
      <c r="M17" s="232"/>
      <c r="N17" s="231"/>
      <c r="O17" s="231"/>
      <c r="P17" s="231"/>
      <c r="Q17" s="231"/>
      <c r="R17" s="232"/>
      <c r="S17" s="232"/>
      <c r="T17" s="232"/>
      <c r="U17" s="232"/>
      <c r="V17" s="232"/>
      <c r="W17" s="232"/>
      <c r="X17" s="232"/>
      <c r="Y17" s="232"/>
      <c r="Z17" s="212"/>
      <c r="AA17" s="212"/>
      <c r="AB17" s="212"/>
      <c r="AC17" s="212"/>
      <c r="AD17" s="212"/>
      <c r="AE17" s="212"/>
      <c r="AF17" s="212"/>
      <c r="AG17" s="212" t="s">
        <v>182</v>
      </c>
      <c r="AH17" s="212">
        <v>0</v>
      </c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1" x14ac:dyDescent="0.25">
      <c r="A18" s="250">
        <v>4</v>
      </c>
      <c r="B18" s="251" t="s">
        <v>414</v>
      </c>
      <c r="C18" s="260" t="s">
        <v>415</v>
      </c>
      <c r="D18" s="252" t="s">
        <v>242</v>
      </c>
      <c r="E18" s="253">
        <v>2</v>
      </c>
      <c r="F18" s="254">
        <v>28.7</v>
      </c>
      <c r="G18" s="255">
        <f>ROUND(E18*F18,2)</f>
        <v>57.4</v>
      </c>
      <c r="H18" s="254">
        <v>28.7</v>
      </c>
      <c r="I18" s="255">
        <f>ROUND(E18*H18,2)</f>
        <v>57.4</v>
      </c>
      <c r="J18" s="254">
        <v>0</v>
      </c>
      <c r="K18" s="255">
        <f>ROUND(E18*J18,2)</f>
        <v>0</v>
      </c>
      <c r="L18" s="255">
        <v>21</v>
      </c>
      <c r="M18" s="255">
        <f>G18*(1+L18/100)</f>
        <v>69.453999999999994</v>
      </c>
      <c r="N18" s="253">
        <v>5.0000000000000001E-4</v>
      </c>
      <c r="O18" s="253">
        <f>ROUND(E18*N18,2)</f>
        <v>0</v>
      </c>
      <c r="P18" s="253">
        <v>0</v>
      </c>
      <c r="Q18" s="253">
        <f>ROUND(E18*P18,2)</f>
        <v>0</v>
      </c>
      <c r="R18" s="255" t="s">
        <v>416</v>
      </c>
      <c r="S18" s="255" t="s">
        <v>177</v>
      </c>
      <c r="T18" s="256" t="s">
        <v>177</v>
      </c>
      <c r="U18" s="232">
        <v>0</v>
      </c>
      <c r="V18" s="232">
        <f>ROUND(E18*U18,2)</f>
        <v>0</v>
      </c>
      <c r="W18" s="232"/>
      <c r="X18" s="232" t="s">
        <v>237</v>
      </c>
      <c r="Y18" s="232" t="s">
        <v>179</v>
      </c>
      <c r="Z18" s="212"/>
      <c r="AA18" s="212"/>
      <c r="AB18" s="212"/>
      <c r="AC18" s="212"/>
      <c r="AD18" s="212"/>
      <c r="AE18" s="212"/>
      <c r="AF18" s="212"/>
      <c r="AG18" s="212" t="s">
        <v>238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1" x14ac:dyDescent="0.25">
      <c r="A19" s="243">
        <v>5</v>
      </c>
      <c r="B19" s="244" t="s">
        <v>417</v>
      </c>
      <c r="C19" s="258" t="s">
        <v>418</v>
      </c>
      <c r="D19" s="245" t="s">
        <v>335</v>
      </c>
      <c r="E19" s="246">
        <v>8</v>
      </c>
      <c r="F19" s="247">
        <v>0.89</v>
      </c>
      <c r="G19" s="248">
        <f>ROUND(E19*F19,2)</f>
        <v>7.12</v>
      </c>
      <c r="H19" s="247">
        <v>0.89</v>
      </c>
      <c r="I19" s="248">
        <f>ROUND(E19*H19,2)</f>
        <v>7.12</v>
      </c>
      <c r="J19" s="247">
        <v>0</v>
      </c>
      <c r="K19" s="248">
        <f>ROUND(E19*J19,2)</f>
        <v>0</v>
      </c>
      <c r="L19" s="248">
        <v>21</v>
      </c>
      <c r="M19" s="248">
        <f>G19*(1+L19/100)</f>
        <v>8.6151999999999997</v>
      </c>
      <c r="N19" s="246">
        <v>0</v>
      </c>
      <c r="O19" s="246">
        <f>ROUND(E19*N19,2)</f>
        <v>0</v>
      </c>
      <c r="P19" s="246">
        <v>0</v>
      </c>
      <c r="Q19" s="246">
        <f>ROUND(E19*P19,2)</f>
        <v>0</v>
      </c>
      <c r="R19" s="248" t="s">
        <v>416</v>
      </c>
      <c r="S19" s="248" t="s">
        <v>177</v>
      </c>
      <c r="T19" s="249" t="s">
        <v>177</v>
      </c>
      <c r="U19" s="232">
        <v>0</v>
      </c>
      <c r="V19" s="232">
        <f>ROUND(E19*U19,2)</f>
        <v>0</v>
      </c>
      <c r="W19" s="232"/>
      <c r="X19" s="232" t="s">
        <v>237</v>
      </c>
      <c r="Y19" s="232" t="s">
        <v>179</v>
      </c>
      <c r="Z19" s="212"/>
      <c r="AA19" s="212"/>
      <c r="AB19" s="212"/>
      <c r="AC19" s="212"/>
      <c r="AD19" s="212"/>
      <c r="AE19" s="212"/>
      <c r="AF19" s="212"/>
      <c r="AG19" s="212" t="s">
        <v>238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2" x14ac:dyDescent="0.25">
      <c r="A20" s="229"/>
      <c r="B20" s="230"/>
      <c r="C20" s="259" t="s">
        <v>429</v>
      </c>
      <c r="D20" s="233"/>
      <c r="E20" s="234"/>
      <c r="F20" s="232"/>
      <c r="G20" s="232"/>
      <c r="H20" s="232"/>
      <c r="I20" s="232"/>
      <c r="J20" s="232"/>
      <c r="K20" s="232"/>
      <c r="L20" s="232"/>
      <c r="M20" s="232"/>
      <c r="N20" s="231"/>
      <c r="O20" s="231"/>
      <c r="P20" s="231"/>
      <c r="Q20" s="231"/>
      <c r="R20" s="232"/>
      <c r="S20" s="232"/>
      <c r="T20" s="232"/>
      <c r="U20" s="232"/>
      <c r="V20" s="232"/>
      <c r="W20" s="232"/>
      <c r="X20" s="232"/>
      <c r="Y20" s="232"/>
      <c r="Z20" s="212"/>
      <c r="AA20" s="212"/>
      <c r="AB20" s="212"/>
      <c r="AC20" s="212"/>
      <c r="AD20" s="212"/>
      <c r="AE20" s="212"/>
      <c r="AF20" s="212"/>
      <c r="AG20" s="212" t="s">
        <v>182</v>
      </c>
      <c r="AH20" s="212">
        <v>0</v>
      </c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3" x14ac:dyDescent="0.25">
      <c r="A21" s="229"/>
      <c r="B21" s="230"/>
      <c r="C21" s="259" t="s">
        <v>430</v>
      </c>
      <c r="D21" s="233"/>
      <c r="E21" s="234">
        <v>8</v>
      </c>
      <c r="F21" s="232"/>
      <c r="G21" s="232"/>
      <c r="H21" s="232"/>
      <c r="I21" s="232"/>
      <c r="J21" s="232"/>
      <c r="K21" s="232"/>
      <c r="L21" s="232"/>
      <c r="M21" s="232"/>
      <c r="N21" s="231"/>
      <c r="O21" s="231"/>
      <c r="P21" s="231"/>
      <c r="Q21" s="231"/>
      <c r="R21" s="232"/>
      <c r="S21" s="232"/>
      <c r="T21" s="232"/>
      <c r="U21" s="232"/>
      <c r="V21" s="232"/>
      <c r="W21" s="232"/>
      <c r="X21" s="232"/>
      <c r="Y21" s="232"/>
      <c r="Z21" s="212"/>
      <c r="AA21" s="212"/>
      <c r="AB21" s="212"/>
      <c r="AC21" s="212"/>
      <c r="AD21" s="212"/>
      <c r="AE21" s="212"/>
      <c r="AF21" s="212"/>
      <c r="AG21" s="212" t="s">
        <v>182</v>
      </c>
      <c r="AH21" s="212">
        <v>0</v>
      </c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1" x14ac:dyDescent="0.25">
      <c r="A22" s="250">
        <v>6</v>
      </c>
      <c r="B22" s="251" t="s">
        <v>419</v>
      </c>
      <c r="C22" s="260" t="s">
        <v>420</v>
      </c>
      <c r="D22" s="252" t="s">
        <v>335</v>
      </c>
      <c r="E22" s="253">
        <v>8</v>
      </c>
      <c r="F22" s="254">
        <v>0.44</v>
      </c>
      <c r="G22" s="255">
        <f>ROUND(E22*F22,2)</f>
        <v>3.52</v>
      </c>
      <c r="H22" s="254">
        <v>0.44</v>
      </c>
      <c r="I22" s="255">
        <f>ROUND(E22*H22,2)</f>
        <v>3.52</v>
      </c>
      <c r="J22" s="254">
        <v>0</v>
      </c>
      <c r="K22" s="255">
        <f>ROUND(E22*J22,2)</f>
        <v>0</v>
      </c>
      <c r="L22" s="255">
        <v>21</v>
      </c>
      <c r="M22" s="255">
        <f>G22*(1+L22/100)</f>
        <v>4.2591999999999999</v>
      </c>
      <c r="N22" s="253">
        <v>1.0000000000000001E-5</v>
      </c>
      <c r="O22" s="253">
        <f>ROUND(E22*N22,2)</f>
        <v>0</v>
      </c>
      <c r="P22" s="253">
        <v>0</v>
      </c>
      <c r="Q22" s="253">
        <f>ROUND(E22*P22,2)</f>
        <v>0</v>
      </c>
      <c r="R22" s="255" t="s">
        <v>416</v>
      </c>
      <c r="S22" s="255" t="s">
        <v>177</v>
      </c>
      <c r="T22" s="256" t="s">
        <v>177</v>
      </c>
      <c r="U22" s="232">
        <v>0</v>
      </c>
      <c r="V22" s="232">
        <f>ROUND(E22*U22,2)</f>
        <v>0</v>
      </c>
      <c r="W22" s="232"/>
      <c r="X22" s="232" t="s">
        <v>237</v>
      </c>
      <c r="Y22" s="232" t="s">
        <v>179</v>
      </c>
      <c r="Z22" s="212"/>
      <c r="AA22" s="212"/>
      <c r="AB22" s="212"/>
      <c r="AC22" s="212"/>
      <c r="AD22" s="212"/>
      <c r="AE22" s="212"/>
      <c r="AF22" s="212"/>
      <c r="AG22" s="212" t="s">
        <v>238</v>
      </c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ht="13" x14ac:dyDescent="0.25">
      <c r="A23" s="236" t="s">
        <v>172</v>
      </c>
      <c r="B23" s="237" t="s">
        <v>132</v>
      </c>
      <c r="C23" s="257" t="s">
        <v>65</v>
      </c>
      <c r="D23" s="238"/>
      <c r="E23" s="239"/>
      <c r="F23" s="240"/>
      <c r="G23" s="240">
        <f>SUMIF(AG24:AG24,"&lt;&gt;NOR",G24:G24)</f>
        <v>30000</v>
      </c>
      <c r="H23" s="240"/>
      <c r="I23" s="240">
        <f>SUM(I24:I24)</f>
        <v>0</v>
      </c>
      <c r="J23" s="240"/>
      <c r="K23" s="240">
        <f>SUM(K24:K24)</f>
        <v>30000</v>
      </c>
      <c r="L23" s="240"/>
      <c r="M23" s="240">
        <f>SUM(M24:M24)</f>
        <v>36300</v>
      </c>
      <c r="N23" s="239"/>
      <c r="O23" s="239">
        <f>SUM(O24:O24)</f>
        <v>0</v>
      </c>
      <c r="P23" s="239"/>
      <c r="Q23" s="239">
        <f>SUM(Q24:Q24)</f>
        <v>0</v>
      </c>
      <c r="R23" s="240"/>
      <c r="S23" s="240"/>
      <c r="T23" s="241"/>
      <c r="U23" s="235"/>
      <c r="V23" s="235">
        <f>SUM(V24:V24)</f>
        <v>0</v>
      </c>
      <c r="W23" s="235"/>
      <c r="X23" s="235"/>
      <c r="Y23" s="235"/>
      <c r="AG23" t="s">
        <v>173</v>
      </c>
    </row>
    <row r="24" spans="1:60" ht="20" outlineLevel="1" x14ac:dyDescent="0.25">
      <c r="A24" s="243">
        <v>7</v>
      </c>
      <c r="B24" s="244" t="s">
        <v>431</v>
      </c>
      <c r="C24" s="258" t="s">
        <v>432</v>
      </c>
      <c r="D24" s="245" t="s">
        <v>349</v>
      </c>
      <c r="E24" s="246">
        <v>1</v>
      </c>
      <c r="F24" s="247">
        <v>30000</v>
      </c>
      <c r="G24" s="248">
        <f>ROUND(E24*F24,2)</f>
        <v>30000</v>
      </c>
      <c r="H24" s="247">
        <v>0</v>
      </c>
      <c r="I24" s="248">
        <f>ROUND(E24*H24,2)</f>
        <v>0</v>
      </c>
      <c r="J24" s="247">
        <v>30000</v>
      </c>
      <c r="K24" s="248">
        <f>ROUND(E24*J24,2)</f>
        <v>30000</v>
      </c>
      <c r="L24" s="248">
        <v>21</v>
      </c>
      <c r="M24" s="248">
        <f>G24*(1+L24/100)</f>
        <v>36300</v>
      </c>
      <c r="N24" s="246">
        <v>0</v>
      </c>
      <c r="O24" s="246">
        <f>ROUND(E24*N24,2)</f>
        <v>0</v>
      </c>
      <c r="P24" s="246">
        <v>0</v>
      </c>
      <c r="Q24" s="246">
        <f>ROUND(E24*P24,2)</f>
        <v>0</v>
      </c>
      <c r="R24" s="248"/>
      <c r="S24" s="248" t="s">
        <v>221</v>
      </c>
      <c r="T24" s="249" t="s">
        <v>222</v>
      </c>
      <c r="U24" s="232">
        <v>0</v>
      </c>
      <c r="V24" s="232">
        <f>ROUND(E24*U24,2)</f>
        <v>0</v>
      </c>
      <c r="W24" s="232"/>
      <c r="X24" s="232" t="s">
        <v>178</v>
      </c>
      <c r="Y24" s="232" t="s">
        <v>179</v>
      </c>
      <c r="Z24" s="212"/>
      <c r="AA24" s="212"/>
      <c r="AB24" s="212"/>
      <c r="AC24" s="212"/>
      <c r="AD24" s="212"/>
      <c r="AE24" s="212"/>
      <c r="AF24" s="212"/>
      <c r="AG24" s="212" t="s">
        <v>180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x14ac:dyDescent="0.25">
      <c r="A25" s="3"/>
      <c r="B25" s="4"/>
      <c r="C25" s="261"/>
      <c r="D25" s="6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AE25">
        <v>12</v>
      </c>
      <c r="AF25">
        <v>21</v>
      </c>
      <c r="AG25" t="s">
        <v>158</v>
      </c>
    </row>
    <row r="26" spans="1:60" ht="13" x14ac:dyDescent="0.25">
      <c r="A26" s="215"/>
      <c r="B26" s="216" t="s">
        <v>31</v>
      </c>
      <c r="C26" s="262"/>
      <c r="D26" s="217"/>
      <c r="E26" s="218"/>
      <c r="F26" s="218"/>
      <c r="G26" s="242">
        <f>G8+G11+G14+G23</f>
        <v>31127.67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AE26">
        <f>SUMIF(L7:L24,AE25,G7:G24)</f>
        <v>0</v>
      </c>
      <c r="AF26">
        <f>SUMIF(L7:L24,AF25,G7:G24)</f>
        <v>31127.67</v>
      </c>
      <c r="AG26" t="s">
        <v>201</v>
      </c>
    </row>
    <row r="27" spans="1:60" x14ac:dyDescent="0.25">
      <c r="A27" s="3"/>
      <c r="B27" s="4"/>
      <c r="C27" s="261"/>
      <c r="D27" s="6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60" x14ac:dyDescent="0.25">
      <c r="A28" s="3"/>
      <c r="B28" s="4"/>
      <c r="C28" s="261"/>
      <c r="D28" s="6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60" x14ac:dyDescent="0.25">
      <c r="A29" s="219" t="s">
        <v>202</v>
      </c>
      <c r="B29" s="219"/>
      <c r="C29" s="263"/>
      <c r="D29" s="6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60" x14ac:dyDescent="0.25">
      <c r="A30" s="220"/>
      <c r="B30" s="221"/>
      <c r="C30" s="264"/>
      <c r="D30" s="221"/>
      <c r="E30" s="221"/>
      <c r="F30" s="221"/>
      <c r="G30" s="222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AG30" t="s">
        <v>203</v>
      </c>
    </row>
    <row r="31" spans="1:60" x14ac:dyDescent="0.25">
      <c r="A31" s="223"/>
      <c r="B31" s="224"/>
      <c r="C31" s="265"/>
      <c r="D31" s="224"/>
      <c r="E31" s="224"/>
      <c r="F31" s="224"/>
      <c r="G31" s="225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60" x14ac:dyDescent="0.25">
      <c r="A32" s="223"/>
      <c r="B32" s="224"/>
      <c r="C32" s="265"/>
      <c r="D32" s="224"/>
      <c r="E32" s="224"/>
      <c r="F32" s="224"/>
      <c r="G32" s="225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33" x14ac:dyDescent="0.25">
      <c r="A33" s="223"/>
      <c r="B33" s="224"/>
      <c r="C33" s="265"/>
      <c r="D33" s="224"/>
      <c r="E33" s="224"/>
      <c r="F33" s="224"/>
      <c r="G33" s="225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33" x14ac:dyDescent="0.25">
      <c r="A34" s="226"/>
      <c r="B34" s="227"/>
      <c r="C34" s="266"/>
      <c r="D34" s="227"/>
      <c r="E34" s="227"/>
      <c r="F34" s="227"/>
      <c r="G34" s="228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33" x14ac:dyDescent="0.25">
      <c r="A35" s="3"/>
      <c r="B35" s="4"/>
      <c r="C35" s="261"/>
      <c r="D35" s="6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33" x14ac:dyDescent="0.25">
      <c r="C36" s="267"/>
      <c r="D36" s="10"/>
      <c r="AG36" t="s">
        <v>204</v>
      </c>
    </row>
    <row r="37" spans="1:33" x14ac:dyDescent="0.25">
      <c r="D37" s="10"/>
    </row>
    <row r="38" spans="1:33" x14ac:dyDescent="0.25">
      <c r="D38" s="10"/>
    </row>
    <row r="39" spans="1:33" x14ac:dyDescent="0.25">
      <c r="D39" s="10"/>
    </row>
    <row r="40" spans="1:33" x14ac:dyDescent="0.25">
      <c r="D40" s="10"/>
    </row>
    <row r="41" spans="1:33" x14ac:dyDescent="0.25">
      <c r="D41" s="10"/>
    </row>
    <row r="42" spans="1:33" x14ac:dyDescent="0.25">
      <c r="D42" s="10"/>
    </row>
    <row r="43" spans="1:33" x14ac:dyDescent="0.25">
      <c r="D43" s="10"/>
    </row>
    <row r="44" spans="1:33" x14ac:dyDescent="0.25">
      <c r="D44" s="10"/>
    </row>
    <row r="45" spans="1:33" x14ac:dyDescent="0.25">
      <c r="D45" s="10"/>
    </row>
    <row r="46" spans="1:33" x14ac:dyDescent="0.25">
      <c r="D46" s="10"/>
    </row>
    <row r="47" spans="1:33" x14ac:dyDescent="0.25">
      <c r="D47" s="10"/>
    </row>
    <row r="48" spans="1:33" x14ac:dyDescent="0.25">
      <c r="D48" s="10"/>
    </row>
    <row r="49" spans="4:4" x14ac:dyDescent="0.25">
      <c r="D49" s="10"/>
    </row>
    <row r="50" spans="4:4" x14ac:dyDescent="0.25">
      <c r="D50" s="10"/>
    </row>
    <row r="51" spans="4:4" x14ac:dyDescent="0.25">
      <c r="D51" s="10"/>
    </row>
    <row r="52" spans="4:4" x14ac:dyDescent="0.25">
      <c r="D52" s="10"/>
    </row>
    <row r="53" spans="4:4" x14ac:dyDescent="0.25">
      <c r="D53" s="10"/>
    </row>
    <row r="54" spans="4:4" x14ac:dyDescent="0.25">
      <c r="D54" s="10"/>
    </row>
    <row r="55" spans="4:4" x14ac:dyDescent="0.25">
      <c r="D55" s="10"/>
    </row>
    <row r="56" spans="4:4" x14ac:dyDescent="0.25">
      <c r="D56" s="10"/>
    </row>
    <row r="57" spans="4:4" x14ac:dyDescent="0.25">
      <c r="D57" s="10"/>
    </row>
    <row r="58" spans="4:4" x14ac:dyDescent="0.25">
      <c r="D58" s="10"/>
    </row>
    <row r="59" spans="4:4" x14ac:dyDescent="0.25">
      <c r="D59" s="10"/>
    </row>
    <row r="60" spans="4:4" x14ac:dyDescent="0.25">
      <c r="D60" s="10"/>
    </row>
    <row r="61" spans="4:4" x14ac:dyDescent="0.25">
      <c r="D61" s="10"/>
    </row>
    <row r="62" spans="4:4" x14ac:dyDescent="0.25">
      <c r="D62" s="10"/>
    </row>
    <row r="63" spans="4:4" x14ac:dyDescent="0.25">
      <c r="D63" s="10"/>
    </row>
    <row r="64" spans="4:4" x14ac:dyDescent="0.25">
      <c r="D64" s="10"/>
    </row>
    <row r="65" spans="4:4" x14ac:dyDescent="0.25">
      <c r="D65" s="10"/>
    </row>
    <row r="66" spans="4:4" x14ac:dyDescent="0.25">
      <c r="D66" s="10"/>
    </row>
    <row r="67" spans="4:4" x14ac:dyDescent="0.25">
      <c r="D67" s="10"/>
    </row>
    <row r="68" spans="4:4" x14ac:dyDescent="0.25">
      <c r="D68" s="10"/>
    </row>
    <row r="69" spans="4:4" x14ac:dyDescent="0.25">
      <c r="D69" s="10"/>
    </row>
    <row r="70" spans="4:4" x14ac:dyDescent="0.25">
      <c r="D70" s="10"/>
    </row>
    <row r="71" spans="4:4" x14ac:dyDescent="0.25">
      <c r="D71" s="10"/>
    </row>
    <row r="72" spans="4:4" x14ac:dyDescent="0.25">
      <c r="D72" s="10"/>
    </row>
    <row r="73" spans="4:4" x14ac:dyDescent="0.25">
      <c r="D73" s="10"/>
    </row>
    <row r="74" spans="4:4" x14ac:dyDescent="0.25">
      <c r="D74" s="10"/>
    </row>
    <row r="75" spans="4:4" x14ac:dyDescent="0.25">
      <c r="D75" s="10"/>
    </row>
    <row r="76" spans="4:4" x14ac:dyDescent="0.25">
      <c r="D76" s="10"/>
    </row>
    <row r="77" spans="4:4" x14ac:dyDescent="0.25">
      <c r="D77" s="10"/>
    </row>
    <row r="78" spans="4:4" x14ac:dyDescent="0.25">
      <c r="D78" s="10"/>
    </row>
    <row r="79" spans="4:4" x14ac:dyDescent="0.25">
      <c r="D79" s="10"/>
    </row>
    <row r="80" spans="4:4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6">
    <mergeCell ref="A1:G1"/>
    <mergeCell ref="C2:G2"/>
    <mergeCell ref="C3:G3"/>
    <mergeCell ref="C4:G4"/>
    <mergeCell ref="A29:C29"/>
    <mergeCell ref="A30:G34"/>
  </mergeCells>
  <pageMargins left="0.59055118110236204" right="0.196850393700787" top="0.75" bottom="0.75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E98B1-1992-4B83-A977-0F576E99E4AD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5" outlineLevelRow="3" x14ac:dyDescent="0.25"/>
  <cols>
    <col min="1" max="1" width="3.36328125" customWidth="1"/>
    <col min="2" max="2" width="12.453125" style="176" customWidth="1"/>
    <col min="3" max="3" width="38.1796875" style="176" customWidth="1"/>
    <col min="4" max="4" width="4.81640625" customWidth="1"/>
    <col min="5" max="5" width="10.453125" customWidth="1"/>
    <col min="6" max="6" width="9.81640625" customWidth="1"/>
    <col min="7" max="7" width="12.6328125" customWidth="1"/>
    <col min="8" max="18" width="0" hidden="1" customWidth="1"/>
    <col min="20" max="20" width="9.08984375" customWidth="1"/>
    <col min="21" max="25" width="0" hidden="1" customWidth="1"/>
    <col min="29" max="29" width="0" hidden="1" customWidth="1"/>
    <col min="31" max="41" width="0" hidden="1" customWidth="1"/>
    <col min="53" max="53" width="73.6328125" customWidth="1"/>
  </cols>
  <sheetData>
    <row r="1" spans="1:60" ht="15.75" customHeight="1" x14ac:dyDescent="0.35">
      <c r="A1" s="197" t="s">
        <v>7</v>
      </c>
      <c r="B1" s="197"/>
      <c r="C1" s="197"/>
      <c r="D1" s="197"/>
      <c r="E1" s="197"/>
      <c r="F1" s="197"/>
      <c r="G1" s="197"/>
      <c r="AG1" t="s">
        <v>146</v>
      </c>
    </row>
    <row r="2" spans="1:60" ht="2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147</v>
      </c>
    </row>
    <row r="3" spans="1:60" ht="25" customHeight="1" x14ac:dyDescent="0.25">
      <c r="A3" s="198" t="s">
        <v>9</v>
      </c>
      <c r="B3" s="49" t="s">
        <v>72</v>
      </c>
      <c r="C3" s="201" t="s">
        <v>73</v>
      </c>
      <c r="D3" s="199"/>
      <c r="E3" s="199"/>
      <c r="F3" s="199"/>
      <c r="G3" s="200"/>
      <c r="AC3" s="176" t="s">
        <v>147</v>
      </c>
      <c r="AG3" t="s">
        <v>148</v>
      </c>
    </row>
    <row r="4" spans="1:60" ht="25" customHeight="1" x14ac:dyDescent="0.25">
      <c r="A4" s="202" t="s">
        <v>10</v>
      </c>
      <c r="B4" s="203" t="s">
        <v>74</v>
      </c>
      <c r="C4" s="204" t="s">
        <v>73</v>
      </c>
      <c r="D4" s="205"/>
      <c r="E4" s="205"/>
      <c r="F4" s="205"/>
      <c r="G4" s="206"/>
      <c r="AG4" t="s">
        <v>149</v>
      </c>
    </row>
    <row r="5" spans="1:60" x14ac:dyDescent="0.25">
      <c r="D5" s="10"/>
    </row>
    <row r="6" spans="1:60" ht="37.5" x14ac:dyDescent="0.25">
      <c r="A6" s="208" t="s">
        <v>150</v>
      </c>
      <c r="B6" s="210" t="s">
        <v>151</v>
      </c>
      <c r="C6" s="210" t="s">
        <v>152</v>
      </c>
      <c r="D6" s="209" t="s">
        <v>153</v>
      </c>
      <c r="E6" s="208" t="s">
        <v>154</v>
      </c>
      <c r="F6" s="207" t="s">
        <v>155</v>
      </c>
      <c r="G6" s="208" t="s">
        <v>31</v>
      </c>
      <c r="H6" s="211" t="s">
        <v>32</v>
      </c>
      <c r="I6" s="211" t="s">
        <v>156</v>
      </c>
      <c r="J6" s="211" t="s">
        <v>33</v>
      </c>
      <c r="K6" s="211" t="s">
        <v>157</v>
      </c>
      <c r="L6" s="211" t="s">
        <v>158</v>
      </c>
      <c r="M6" s="211" t="s">
        <v>159</v>
      </c>
      <c r="N6" s="211" t="s">
        <v>160</v>
      </c>
      <c r="O6" s="211" t="s">
        <v>161</v>
      </c>
      <c r="P6" s="211" t="s">
        <v>162</v>
      </c>
      <c r="Q6" s="211" t="s">
        <v>163</v>
      </c>
      <c r="R6" s="211" t="s">
        <v>164</v>
      </c>
      <c r="S6" s="211" t="s">
        <v>165</v>
      </c>
      <c r="T6" s="211" t="s">
        <v>166</v>
      </c>
      <c r="U6" s="211" t="s">
        <v>167</v>
      </c>
      <c r="V6" s="211" t="s">
        <v>168</v>
      </c>
      <c r="W6" s="211" t="s">
        <v>169</v>
      </c>
      <c r="X6" s="211" t="s">
        <v>170</v>
      </c>
      <c r="Y6" s="211" t="s">
        <v>171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ht="13" x14ac:dyDescent="0.25">
      <c r="A8" s="236" t="s">
        <v>172</v>
      </c>
      <c r="B8" s="237" t="s">
        <v>107</v>
      </c>
      <c r="C8" s="257" t="s">
        <v>108</v>
      </c>
      <c r="D8" s="238"/>
      <c r="E8" s="239"/>
      <c r="F8" s="240"/>
      <c r="G8" s="240">
        <f>SUMIF(AG9:AG46,"&lt;&gt;NOR",G9:G46)</f>
        <v>76902.240000000005</v>
      </c>
      <c r="H8" s="240"/>
      <c r="I8" s="240">
        <f>SUM(I9:I46)</f>
        <v>95.03</v>
      </c>
      <c r="J8" s="240"/>
      <c r="K8" s="240">
        <f>SUM(K9:K46)</f>
        <v>76807.210000000006</v>
      </c>
      <c r="L8" s="240"/>
      <c r="M8" s="240">
        <f>SUM(M9:M46)</f>
        <v>93051.710400000011</v>
      </c>
      <c r="N8" s="239"/>
      <c r="O8" s="239">
        <f>SUM(O9:O46)</f>
        <v>0</v>
      </c>
      <c r="P8" s="239"/>
      <c r="Q8" s="239">
        <f>SUM(Q9:Q46)</f>
        <v>0</v>
      </c>
      <c r="R8" s="240"/>
      <c r="S8" s="240"/>
      <c r="T8" s="241"/>
      <c r="U8" s="235"/>
      <c r="V8" s="235">
        <f>SUM(V9:V46)</f>
        <v>57.02</v>
      </c>
      <c r="W8" s="235"/>
      <c r="X8" s="235"/>
      <c r="Y8" s="235"/>
      <c r="AG8" t="s">
        <v>173</v>
      </c>
    </row>
    <row r="9" spans="1:60" ht="20" outlineLevel="1" x14ac:dyDescent="0.25">
      <c r="A9" s="243">
        <v>1</v>
      </c>
      <c r="B9" s="244" t="s">
        <v>433</v>
      </c>
      <c r="C9" s="258" t="s">
        <v>434</v>
      </c>
      <c r="D9" s="245" t="s">
        <v>335</v>
      </c>
      <c r="E9" s="246">
        <v>30</v>
      </c>
      <c r="F9" s="247">
        <v>235</v>
      </c>
      <c r="G9" s="248">
        <f>ROUND(E9*F9,2)</f>
        <v>7050</v>
      </c>
      <c r="H9" s="247">
        <v>0</v>
      </c>
      <c r="I9" s="248">
        <f>ROUND(E9*H9,2)</f>
        <v>0</v>
      </c>
      <c r="J9" s="247">
        <v>235</v>
      </c>
      <c r="K9" s="248">
        <f>ROUND(E9*J9,2)</f>
        <v>7050</v>
      </c>
      <c r="L9" s="248">
        <v>21</v>
      </c>
      <c r="M9" s="248">
        <f>G9*(1+L9/100)</f>
        <v>8530.5</v>
      </c>
      <c r="N9" s="246">
        <v>0</v>
      </c>
      <c r="O9" s="246">
        <f>ROUND(E9*N9,2)</f>
        <v>0</v>
      </c>
      <c r="P9" s="246">
        <v>0</v>
      </c>
      <c r="Q9" s="246">
        <f>ROUND(E9*P9,2)</f>
        <v>0</v>
      </c>
      <c r="R9" s="248"/>
      <c r="S9" s="248" t="s">
        <v>177</v>
      </c>
      <c r="T9" s="249" t="s">
        <v>177</v>
      </c>
      <c r="U9" s="232">
        <v>0.28000000000000003</v>
      </c>
      <c r="V9" s="232">
        <f>ROUND(E9*U9,2)</f>
        <v>8.4</v>
      </c>
      <c r="W9" s="232"/>
      <c r="X9" s="232" t="s">
        <v>178</v>
      </c>
      <c r="Y9" s="232" t="s">
        <v>179</v>
      </c>
      <c r="Z9" s="212"/>
      <c r="AA9" s="212"/>
      <c r="AB9" s="212"/>
      <c r="AC9" s="212"/>
      <c r="AD9" s="212"/>
      <c r="AE9" s="212"/>
      <c r="AF9" s="212"/>
      <c r="AG9" s="212" t="s">
        <v>180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59" t="s">
        <v>435</v>
      </c>
      <c r="D10" s="233"/>
      <c r="E10" s="234">
        <v>1</v>
      </c>
      <c r="F10" s="232"/>
      <c r="G10" s="232"/>
      <c r="H10" s="232"/>
      <c r="I10" s="232"/>
      <c r="J10" s="232"/>
      <c r="K10" s="232"/>
      <c r="L10" s="232"/>
      <c r="M10" s="232"/>
      <c r="N10" s="231"/>
      <c r="O10" s="231"/>
      <c r="P10" s="231"/>
      <c r="Q10" s="231"/>
      <c r="R10" s="232"/>
      <c r="S10" s="232"/>
      <c r="T10" s="232"/>
      <c r="U10" s="232"/>
      <c r="V10" s="232"/>
      <c r="W10" s="232"/>
      <c r="X10" s="232"/>
      <c r="Y10" s="232"/>
      <c r="Z10" s="212"/>
      <c r="AA10" s="212"/>
      <c r="AB10" s="212"/>
      <c r="AC10" s="212"/>
      <c r="AD10" s="212"/>
      <c r="AE10" s="212"/>
      <c r="AF10" s="212"/>
      <c r="AG10" s="212" t="s">
        <v>182</v>
      </c>
      <c r="AH10" s="212">
        <v>0</v>
      </c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3" x14ac:dyDescent="0.25">
      <c r="A11" s="229"/>
      <c r="B11" s="230"/>
      <c r="C11" s="259" t="s">
        <v>436</v>
      </c>
      <c r="D11" s="233"/>
      <c r="E11" s="234">
        <v>1</v>
      </c>
      <c r="F11" s="232"/>
      <c r="G11" s="232"/>
      <c r="H11" s="232"/>
      <c r="I11" s="232"/>
      <c r="J11" s="232"/>
      <c r="K11" s="232"/>
      <c r="L11" s="232"/>
      <c r="M11" s="232"/>
      <c r="N11" s="231"/>
      <c r="O11" s="231"/>
      <c r="P11" s="231"/>
      <c r="Q11" s="231"/>
      <c r="R11" s="232"/>
      <c r="S11" s="232"/>
      <c r="T11" s="232"/>
      <c r="U11" s="232"/>
      <c r="V11" s="232"/>
      <c r="W11" s="232"/>
      <c r="X11" s="232"/>
      <c r="Y11" s="232"/>
      <c r="Z11" s="212"/>
      <c r="AA11" s="212"/>
      <c r="AB11" s="212"/>
      <c r="AC11" s="212"/>
      <c r="AD11" s="212"/>
      <c r="AE11" s="212"/>
      <c r="AF11" s="212"/>
      <c r="AG11" s="212" t="s">
        <v>182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3" x14ac:dyDescent="0.25">
      <c r="A12" s="229"/>
      <c r="B12" s="230"/>
      <c r="C12" s="259" t="s">
        <v>437</v>
      </c>
      <c r="D12" s="233"/>
      <c r="E12" s="234">
        <v>1</v>
      </c>
      <c r="F12" s="232"/>
      <c r="G12" s="232"/>
      <c r="H12" s="232"/>
      <c r="I12" s="232"/>
      <c r="J12" s="232"/>
      <c r="K12" s="232"/>
      <c r="L12" s="232"/>
      <c r="M12" s="232"/>
      <c r="N12" s="231"/>
      <c r="O12" s="231"/>
      <c r="P12" s="231"/>
      <c r="Q12" s="231"/>
      <c r="R12" s="232"/>
      <c r="S12" s="232"/>
      <c r="T12" s="232"/>
      <c r="U12" s="232"/>
      <c r="V12" s="232"/>
      <c r="W12" s="232"/>
      <c r="X12" s="232"/>
      <c r="Y12" s="232"/>
      <c r="Z12" s="212"/>
      <c r="AA12" s="212"/>
      <c r="AB12" s="212"/>
      <c r="AC12" s="212"/>
      <c r="AD12" s="212"/>
      <c r="AE12" s="212"/>
      <c r="AF12" s="212"/>
      <c r="AG12" s="212" t="s">
        <v>182</v>
      </c>
      <c r="AH12" s="212">
        <v>0</v>
      </c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3" x14ac:dyDescent="0.25">
      <c r="A13" s="229"/>
      <c r="B13" s="230"/>
      <c r="C13" s="259" t="s">
        <v>438</v>
      </c>
      <c r="D13" s="233"/>
      <c r="E13" s="234">
        <v>1</v>
      </c>
      <c r="F13" s="232"/>
      <c r="G13" s="232"/>
      <c r="H13" s="232"/>
      <c r="I13" s="232"/>
      <c r="J13" s="232"/>
      <c r="K13" s="232"/>
      <c r="L13" s="232"/>
      <c r="M13" s="232"/>
      <c r="N13" s="231"/>
      <c r="O13" s="231"/>
      <c r="P13" s="231"/>
      <c r="Q13" s="231"/>
      <c r="R13" s="232"/>
      <c r="S13" s="232"/>
      <c r="T13" s="232"/>
      <c r="U13" s="232"/>
      <c r="V13" s="232"/>
      <c r="W13" s="232"/>
      <c r="X13" s="232"/>
      <c r="Y13" s="232"/>
      <c r="Z13" s="212"/>
      <c r="AA13" s="212"/>
      <c r="AB13" s="212"/>
      <c r="AC13" s="212"/>
      <c r="AD13" s="212"/>
      <c r="AE13" s="212"/>
      <c r="AF13" s="212"/>
      <c r="AG13" s="212" t="s">
        <v>182</v>
      </c>
      <c r="AH13" s="212">
        <v>0</v>
      </c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3" x14ac:dyDescent="0.25">
      <c r="A14" s="229"/>
      <c r="B14" s="230"/>
      <c r="C14" s="259" t="s">
        <v>439</v>
      </c>
      <c r="D14" s="233"/>
      <c r="E14" s="234">
        <v>1</v>
      </c>
      <c r="F14" s="232"/>
      <c r="G14" s="232"/>
      <c r="H14" s="232"/>
      <c r="I14" s="232"/>
      <c r="J14" s="232"/>
      <c r="K14" s="232"/>
      <c r="L14" s="232"/>
      <c r="M14" s="232"/>
      <c r="N14" s="231"/>
      <c r="O14" s="231"/>
      <c r="P14" s="231"/>
      <c r="Q14" s="231"/>
      <c r="R14" s="232"/>
      <c r="S14" s="232"/>
      <c r="T14" s="232"/>
      <c r="U14" s="232"/>
      <c r="V14" s="232"/>
      <c r="W14" s="232"/>
      <c r="X14" s="232"/>
      <c r="Y14" s="232"/>
      <c r="Z14" s="212"/>
      <c r="AA14" s="212"/>
      <c r="AB14" s="212"/>
      <c r="AC14" s="212"/>
      <c r="AD14" s="212"/>
      <c r="AE14" s="212"/>
      <c r="AF14" s="212"/>
      <c r="AG14" s="212" t="s">
        <v>182</v>
      </c>
      <c r="AH14" s="212">
        <v>0</v>
      </c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3" x14ac:dyDescent="0.25">
      <c r="A15" s="229"/>
      <c r="B15" s="230"/>
      <c r="C15" s="259" t="s">
        <v>440</v>
      </c>
      <c r="D15" s="233"/>
      <c r="E15" s="234">
        <v>1</v>
      </c>
      <c r="F15" s="232"/>
      <c r="G15" s="232"/>
      <c r="H15" s="232"/>
      <c r="I15" s="232"/>
      <c r="J15" s="232"/>
      <c r="K15" s="232"/>
      <c r="L15" s="232"/>
      <c r="M15" s="232"/>
      <c r="N15" s="231"/>
      <c r="O15" s="231"/>
      <c r="P15" s="231"/>
      <c r="Q15" s="231"/>
      <c r="R15" s="232"/>
      <c r="S15" s="232"/>
      <c r="T15" s="232"/>
      <c r="U15" s="232"/>
      <c r="V15" s="232"/>
      <c r="W15" s="232"/>
      <c r="X15" s="232"/>
      <c r="Y15" s="232"/>
      <c r="Z15" s="212"/>
      <c r="AA15" s="212"/>
      <c r="AB15" s="212"/>
      <c r="AC15" s="212"/>
      <c r="AD15" s="212"/>
      <c r="AE15" s="212"/>
      <c r="AF15" s="212"/>
      <c r="AG15" s="212" t="s">
        <v>182</v>
      </c>
      <c r="AH15" s="212">
        <v>0</v>
      </c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3" x14ac:dyDescent="0.25">
      <c r="A16" s="229"/>
      <c r="B16" s="230"/>
      <c r="C16" s="259" t="s">
        <v>441</v>
      </c>
      <c r="D16" s="233"/>
      <c r="E16" s="234">
        <v>1</v>
      </c>
      <c r="F16" s="232"/>
      <c r="G16" s="232"/>
      <c r="H16" s="232"/>
      <c r="I16" s="232"/>
      <c r="J16" s="232"/>
      <c r="K16" s="232"/>
      <c r="L16" s="232"/>
      <c r="M16" s="232"/>
      <c r="N16" s="231"/>
      <c r="O16" s="231"/>
      <c r="P16" s="231"/>
      <c r="Q16" s="231"/>
      <c r="R16" s="232"/>
      <c r="S16" s="232"/>
      <c r="T16" s="232"/>
      <c r="U16" s="232"/>
      <c r="V16" s="232"/>
      <c r="W16" s="232"/>
      <c r="X16" s="232"/>
      <c r="Y16" s="232"/>
      <c r="Z16" s="212"/>
      <c r="AA16" s="212"/>
      <c r="AB16" s="212"/>
      <c r="AC16" s="212"/>
      <c r="AD16" s="212"/>
      <c r="AE16" s="212"/>
      <c r="AF16" s="212"/>
      <c r="AG16" s="212" t="s">
        <v>182</v>
      </c>
      <c r="AH16" s="212">
        <v>0</v>
      </c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3" x14ac:dyDescent="0.25">
      <c r="A17" s="229"/>
      <c r="B17" s="230"/>
      <c r="C17" s="259" t="s">
        <v>442</v>
      </c>
      <c r="D17" s="233"/>
      <c r="E17" s="234">
        <v>1</v>
      </c>
      <c r="F17" s="232"/>
      <c r="G17" s="232"/>
      <c r="H17" s="232"/>
      <c r="I17" s="232"/>
      <c r="J17" s="232"/>
      <c r="K17" s="232"/>
      <c r="L17" s="232"/>
      <c r="M17" s="232"/>
      <c r="N17" s="231"/>
      <c r="O17" s="231"/>
      <c r="P17" s="231"/>
      <c r="Q17" s="231"/>
      <c r="R17" s="232"/>
      <c r="S17" s="232"/>
      <c r="T17" s="232"/>
      <c r="U17" s="232"/>
      <c r="V17" s="232"/>
      <c r="W17" s="232"/>
      <c r="X17" s="232"/>
      <c r="Y17" s="232"/>
      <c r="Z17" s="212"/>
      <c r="AA17" s="212"/>
      <c r="AB17" s="212"/>
      <c r="AC17" s="212"/>
      <c r="AD17" s="212"/>
      <c r="AE17" s="212"/>
      <c r="AF17" s="212"/>
      <c r="AG17" s="212" t="s">
        <v>182</v>
      </c>
      <c r="AH17" s="212">
        <v>0</v>
      </c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3" x14ac:dyDescent="0.25">
      <c r="A18" s="229"/>
      <c r="B18" s="230"/>
      <c r="C18" s="259" t="s">
        <v>443</v>
      </c>
      <c r="D18" s="233"/>
      <c r="E18" s="234">
        <v>1</v>
      </c>
      <c r="F18" s="232"/>
      <c r="G18" s="232"/>
      <c r="H18" s="232"/>
      <c r="I18" s="232"/>
      <c r="J18" s="232"/>
      <c r="K18" s="232"/>
      <c r="L18" s="232"/>
      <c r="M18" s="232"/>
      <c r="N18" s="231"/>
      <c r="O18" s="231"/>
      <c r="P18" s="231"/>
      <c r="Q18" s="231"/>
      <c r="R18" s="232"/>
      <c r="S18" s="232"/>
      <c r="T18" s="232"/>
      <c r="U18" s="232"/>
      <c r="V18" s="232"/>
      <c r="W18" s="232"/>
      <c r="X18" s="232"/>
      <c r="Y18" s="232"/>
      <c r="Z18" s="212"/>
      <c r="AA18" s="212"/>
      <c r="AB18" s="212"/>
      <c r="AC18" s="212"/>
      <c r="AD18" s="212"/>
      <c r="AE18" s="212"/>
      <c r="AF18" s="212"/>
      <c r="AG18" s="212" t="s">
        <v>182</v>
      </c>
      <c r="AH18" s="212">
        <v>0</v>
      </c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3" x14ac:dyDescent="0.25">
      <c r="A19" s="229"/>
      <c r="B19" s="230"/>
      <c r="C19" s="259" t="s">
        <v>444</v>
      </c>
      <c r="D19" s="233"/>
      <c r="E19" s="234">
        <v>1</v>
      </c>
      <c r="F19" s="232"/>
      <c r="G19" s="232"/>
      <c r="H19" s="232"/>
      <c r="I19" s="232"/>
      <c r="J19" s="232"/>
      <c r="K19" s="232"/>
      <c r="L19" s="232"/>
      <c r="M19" s="232"/>
      <c r="N19" s="231"/>
      <c r="O19" s="231"/>
      <c r="P19" s="231"/>
      <c r="Q19" s="231"/>
      <c r="R19" s="232"/>
      <c r="S19" s="232"/>
      <c r="T19" s="232"/>
      <c r="U19" s="232"/>
      <c r="V19" s="232"/>
      <c r="W19" s="232"/>
      <c r="X19" s="232"/>
      <c r="Y19" s="232"/>
      <c r="Z19" s="212"/>
      <c r="AA19" s="212"/>
      <c r="AB19" s="212"/>
      <c r="AC19" s="212"/>
      <c r="AD19" s="212"/>
      <c r="AE19" s="212"/>
      <c r="AF19" s="212"/>
      <c r="AG19" s="212" t="s">
        <v>182</v>
      </c>
      <c r="AH19" s="212">
        <v>0</v>
      </c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3" x14ac:dyDescent="0.25">
      <c r="A20" s="229"/>
      <c r="B20" s="230"/>
      <c r="C20" s="259" t="s">
        <v>445</v>
      </c>
      <c r="D20" s="233"/>
      <c r="E20" s="234">
        <v>1</v>
      </c>
      <c r="F20" s="232"/>
      <c r="G20" s="232"/>
      <c r="H20" s="232"/>
      <c r="I20" s="232"/>
      <c r="J20" s="232"/>
      <c r="K20" s="232"/>
      <c r="L20" s="232"/>
      <c r="M20" s="232"/>
      <c r="N20" s="231"/>
      <c r="O20" s="231"/>
      <c r="P20" s="231"/>
      <c r="Q20" s="231"/>
      <c r="R20" s="232"/>
      <c r="S20" s="232"/>
      <c r="T20" s="232"/>
      <c r="U20" s="232"/>
      <c r="V20" s="232"/>
      <c r="W20" s="232"/>
      <c r="X20" s="232"/>
      <c r="Y20" s="232"/>
      <c r="Z20" s="212"/>
      <c r="AA20" s="212"/>
      <c r="AB20" s="212"/>
      <c r="AC20" s="212"/>
      <c r="AD20" s="212"/>
      <c r="AE20" s="212"/>
      <c r="AF20" s="212"/>
      <c r="AG20" s="212" t="s">
        <v>182</v>
      </c>
      <c r="AH20" s="212">
        <v>0</v>
      </c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3" x14ac:dyDescent="0.25">
      <c r="A21" s="229"/>
      <c r="B21" s="230"/>
      <c r="C21" s="259" t="s">
        <v>446</v>
      </c>
      <c r="D21" s="233"/>
      <c r="E21" s="234">
        <v>9</v>
      </c>
      <c r="F21" s="232"/>
      <c r="G21" s="232"/>
      <c r="H21" s="232"/>
      <c r="I21" s="232"/>
      <c r="J21" s="232"/>
      <c r="K21" s="232"/>
      <c r="L21" s="232"/>
      <c r="M21" s="232"/>
      <c r="N21" s="231"/>
      <c r="O21" s="231"/>
      <c r="P21" s="231"/>
      <c r="Q21" s="231"/>
      <c r="R21" s="232"/>
      <c r="S21" s="232"/>
      <c r="T21" s="232"/>
      <c r="U21" s="232"/>
      <c r="V21" s="232"/>
      <c r="W21" s="232"/>
      <c r="X21" s="232"/>
      <c r="Y21" s="232"/>
      <c r="Z21" s="212"/>
      <c r="AA21" s="212"/>
      <c r="AB21" s="212"/>
      <c r="AC21" s="212"/>
      <c r="AD21" s="212"/>
      <c r="AE21" s="212"/>
      <c r="AF21" s="212"/>
      <c r="AG21" s="212" t="s">
        <v>182</v>
      </c>
      <c r="AH21" s="212">
        <v>0</v>
      </c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3" x14ac:dyDescent="0.25">
      <c r="A22" s="229"/>
      <c r="B22" s="230"/>
      <c r="C22" s="259" t="s">
        <v>447</v>
      </c>
      <c r="D22" s="233"/>
      <c r="E22" s="234">
        <v>10</v>
      </c>
      <c r="F22" s="232"/>
      <c r="G22" s="232"/>
      <c r="H22" s="232"/>
      <c r="I22" s="232"/>
      <c r="J22" s="232"/>
      <c r="K22" s="232"/>
      <c r="L22" s="232"/>
      <c r="M22" s="232"/>
      <c r="N22" s="231"/>
      <c r="O22" s="231"/>
      <c r="P22" s="231"/>
      <c r="Q22" s="231"/>
      <c r="R22" s="232"/>
      <c r="S22" s="232"/>
      <c r="T22" s="232"/>
      <c r="U22" s="232"/>
      <c r="V22" s="232"/>
      <c r="W22" s="232"/>
      <c r="X22" s="232"/>
      <c r="Y22" s="232"/>
      <c r="Z22" s="212"/>
      <c r="AA22" s="212"/>
      <c r="AB22" s="212"/>
      <c r="AC22" s="212"/>
      <c r="AD22" s="212"/>
      <c r="AE22" s="212"/>
      <c r="AF22" s="212"/>
      <c r="AG22" s="212" t="s">
        <v>182</v>
      </c>
      <c r="AH22" s="212">
        <v>0</v>
      </c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ht="20" outlineLevel="1" x14ac:dyDescent="0.25">
      <c r="A23" s="250">
        <v>2</v>
      </c>
      <c r="B23" s="251" t="s">
        <v>448</v>
      </c>
      <c r="C23" s="260" t="s">
        <v>449</v>
      </c>
      <c r="D23" s="252" t="s">
        <v>335</v>
      </c>
      <c r="E23" s="253">
        <v>30</v>
      </c>
      <c r="F23" s="254">
        <v>61.8</v>
      </c>
      <c r="G23" s="255">
        <f>ROUND(E23*F23,2)</f>
        <v>1854</v>
      </c>
      <c r="H23" s="254">
        <v>0</v>
      </c>
      <c r="I23" s="255">
        <f>ROUND(E23*H23,2)</f>
        <v>0</v>
      </c>
      <c r="J23" s="254">
        <v>61.8</v>
      </c>
      <c r="K23" s="255">
        <f>ROUND(E23*J23,2)</f>
        <v>1854</v>
      </c>
      <c r="L23" s="255">
        <v>21</v>
      </c>
      <c r="M23" s="255">
        <f>G23*(1+L23/100)</f>
        <v>2243.34</v>
      </c>
      <c r="N23" s="253">
        <v>0</v>
      </c>
      <c r="O23" s="253">
        <f>ROUND(E23*N23,2)</f>
        <v>0</v>
      </c>
      <c r="P23" s="253">
        <v>0</v>
      </c>
      <c r="Q23" s="253">
        <f>ROUND(E23*P23,2)</f>
        <v>0</v>
      </c>
      <c r="R23" s="255"/>
      <c r="S23" s="255" t="s">
        <v>177</v>
      </c>
      <c r="T23" s="256" t="s">
        <v>177</v>
      </c>
      <c r="U23" s="232">
        <v>5.6000000000000001E-2</v>
      </c>
      <c r="V23" s="232">
        <f>ROUND(E23*U23,2)</f>
        <v>1.68</v>
      </c>
      <c r="W23" s="232"/>
      <c r="X23" s="232" t="s">
        <v>178</v>
      </c>
      <c r="Y23" s="232" t="s">
        <v>179</v>
      </c>
      <c r="Z23" s="212"/>
      <c r="AA23" s="212"/>
      <c r="AB23" s="212"/>
      <c r="AC23" s="212"/>
      <c r="AD23" s="212"/>
      <c r="AE23" s="212"/>
      <c r="AF23" s="212"/>
      <c r="AG23" s="212" t="s">
        <v>180</v>
      </c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ht="20" outlineLevel="1" x14ac:dyDescent="0.25">
      <c r="A24" s="243">
        <v>3</v>
      </c>
      <c r="B24" s="244" t="s">
        <v>450</v>
      </c>
      <c r="C24" s="258" t="s">
        <v>451</v>
      </c>
      <c r="D24" s="245" t="s">
        <v>335</v>
      </c>
      <c r="E24" s="246">
        <v>120</v>
      </c>
      <c r="F24" s="247">
        <v>22.9</v>
      </c>
      <c r="G24" s="248">
        <f>ROUND(E24*F24,2)</f>
        <v>2748</v>
      </c>
      <c r="H24" s="247">
        <v>0</v>
      </c>
      <c r="I24" s="248">
        <f>ROUND(E24*H24,2)</f>
        <v>0</v>
      </c>
      <c r="J24" s="247">
        <v>22.9</v>
      </c>
      <c r="K24" s="248">
        <f>ROUND(E24*J24,2)</f>
        <v>2748</v>
      </c>
      <c r="L24" s="248">
        <v>21</v>
      </c>
      <c r="M24" s="248">
        <f>G24*(1+L24/100)</f>
        <v>3325.08</v>
      </c>
      <c r="N24" s="246">
        <v>0</v>
      </c>
      <c r="O24" s="246">
        <f>ROUND(E24*N24,2)</f>
        <v>0</v>
      </c>
      <c r="P24" s="246">
        <v>0</v>
      </c>
      <c r="Q24" s="246">
        <f>ROUND(E24*P24,2)</f>
        <v>0</v>
      </c>
      <c r="R24" s="248"/>
      <c r="S24" s="248" t="s">
        <v>177</v>
      </c>
      <c r="T24" s="249" t="s">
        <v>177</v>
      </c>
      <c r="U24" s="232">
        <v>0</v>
      </c>
      <c r="V24" s="232">
        <f>ROUND(E24*U24,2)</f>
        <v>0</v>
      </c>
      <c r="W24" s="232"/>
      <c r="X24" s="232" t="s">
        <v>178</v>
      </c>
      <c r="Y24" s="232" t="s">
        <v>179</v>
      </c>
      <c r="Z24" s="212"/>
      <c r="AA24" s="212"/>
      <c r="AB24" s="212"/>
      <c r="AC24" s="212"/>
      <c r="AD24" s="212"/>
      <c r="AE24" s="212"/>
      <c r="AF24" s="212"/>
      <c r="AG24" s="212" t="s">
        <v>180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2" x14ac:dyDescent="0.25">
      <c r="A25" s="229"/>
      <c r="B25" s="230"/>
      <c r="C25" s="259" t="s">
        <v>452</v>
      </c>
      <c r="D25" s="233"/>
      <c r="E25" s="234">
        <v>120</v>
      </c>
      <c r="F25" s="232"/>
      <c r="G25" s="232"/>
      <c r="H25" s="232"/>
      <c r="I25" s="232"/>
      <c r="J25" s="232"/>
      <c r="K25" s="232"/>
      <c r="L25" s="232"/>
      <c r="M25" s="232"/>
      <c r="N25" s="231"/>
      <c r="O25" s="231"/>
      <c r="P25" s="231"/>
      <c r="Q25" s="231"/>
      <c r="R25" s="232"/>
      <c r="S25" s="232"/>
      <c r="T25" s="232"/>
      <c r="U25" s="232"/>
      <c r="V25" s="232"/>
      <c r="W25" s="232"/>
      <c r="X25" s="232"/>
      <c r="Y25" s="232"/>
      <c r="Z25" s="212"/>
      <c r="AA25" s="212"/>
      <c r="AB25" s="212"/>
      <c r="AC25" s="212"/>
      <c r="AD25" s="212"/>
      <c r="AE25" s="212"/>
      <c r="AF25" s="212"/>
      <c r="AG25" s="212" t="s">
        <v>182</v>
      </c>
      <c r="AH25" s="212">
        <v>0</v>
      </c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ht="20" outlineLevel="1" x14ac:dyDescent="0.25">
      <c r="A26" s="250">
        <v>4</v>
      </c>
      <c r="B26" s="251" t="s">
        <v>453</v>
      </c>
      <c r="C26" s="260" t="s">
        <v>454</v>
      </c>
      <c r="D26" s="252" t="s">
        <v>335</v>
      </c>
      <c r="E26" s="253">
        <v>30</v>
      </c>
      <c r="F26" s="254">
        <v>806</v>
      </c>
      <c r="G26" s="255">
        <f>ROUND(E26*F26,2)</f>
        <v>24180</v>
      </c>
      <c r="H26" s="254">
        <v>0</v>
      </c>
      <c r="I26" s="255">
        <f>ROUND(E26*H26,2)</f>
        <v>0</v>
      </c>
      <c r="J26" s="254">
        <v>806</v>
      </c>
      <c r="K26" s="255">
        <f>ROUND(E26*J26,2)</f>
        <v>24180</v>
      </c>
      <c r="L26" s="255">
        <v>21</v>
      </c>
      <c r="M26" s="255">
        <f>G26*(1+L26/100)</f>
        <v>29257.8</v>
      </c>
      <c r="N26" s="253">
        <v>0</v>
      </c>
      <c r="O26" s="253">
        <f>ROUND(E26*N26,2)</f>
        <v>0</v>
      </c>
      <c r="P26" s="253">
        <v>0</v>
      </c>
      <c r="Q26" s="253">
        <f>ROUND(E26*P26,2)</f>
        <v>0</v>
      </c>
      <c r="R26" s="255"/>
      <c r="S26" s="255" t="s">
        <v>177</v>
      </c>
      <c r="T26" s="256" t="s">
        <v>177</v>
      </c>
      <c r="U26" s="232">
        <v>0.52200000000000002</v>
      </c>
      <c r="V26" s="232">
        <f>ROUND(E26*U26,2)</f>
        <v>15.66</v>
      </c>
      <c r="W26" s="232"/>
      <c r="X26" s="232" t="s">
        <v>178</v>
      </c>
      <c r="Y26" s="232" t="s">
        <v>179</v>
      </c>
      <c r="Z26" s="212"/>
      <c r="AA26" s="212"/>
      <c r="AB26" s="212"/>
      <c r="AC26" s="212"/>
      <c r="AD26" s="212"/>
      <c r="AE26" s="212"/>
      <c r="AF26" s="212"/>
      <c r="AG26" s="212" t="s">
        <v>180</v>
      </c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ht="20" outlineLevel="1" x14ac:dyDescent="0.25">
      <c r="A27" s="250">
        <v>5</v>
      </c>
      <c r="B27" s="251" t="s">
        <v>450</v>
      </c>
      <c r="C27" s="260" t="s">
        <v>451</v>
      </c>
      <c r="D27" s="252" t="s">
        <v>335</v>
      </c>
      <c r="E27" s="253">
        <v>120</v>
      </c>
      <c r="F27" s="254">
        <v>22.9</v>
      </c>
      <c r="G27" s="255">
        <f>ROUND(E27*F27,2)</f>
        <v>2748</v>
      </c>
      <c r="H27" s="254">
        <v>0</v>
      </c>
      <c r="I27" s="255">
        <f>ROUND(E27*H27,2)</f>
        <v>0</v>
      </c>
      <c r="J27" s="254">
        <v>22.9</v>
      </c>
      <c r="K27" s="255">
        <f>ROUND(E27*J27,2)</f>
        <v>2748</v>
      </c>
      <c r="L27" s="255">
        <v>21</v>
      </c>
      <c r="M27" s="255">
        <f>G27*(1+L27/100)</f>
        <v>3325.08</v>
      </c>
      <c r="N27" s="253">
        <v>0</v>
      </c>
      <c r="O27" s="253">
        <f>ROUND(E27*N27,2)</f>
        <v>0</v>
      </c>
      <c r="P27" s="253">
        <v>0</v>
      </c>
      <c r="Q27" s="253">
        <f>ROUND(E27*P27,2)</f>
        <v>0</v>
      </c>
      <c r="R27" s="255"/>
      <c r="S27" s="255" t="s">
        <v>177</v>
      </c>
      <c r="T27" s="256" t="s">
        <v>177</v>
      </c>
      <c r="U27" s="232">
        <v>0</v>
      </c>
      <c r="V27" s="232">
        <f>ROUND(E27*U27,2)</f>
        <v>0</v>
      </c>
      <c r="W27" s="232"/>
      <c r="X27" s="232" t="s">
        <v>178</v>
      </c>
      <c r="Y27" s="232" t="s">
        <v>179</v>
      </c>
      <c r="Z27" s="212"/>
      <c r="AA27" s="212"/>
      <c r="AB27" s="212"/>
      <c r="AC27" s="212"/>
      <c r="AD27" s="212"/>
      <c r="AE27" s="212"/>
      <c r="AF27" s="212"/>
      <c r="AG27" s="212" t="s">
        <v>180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1" x14ac:dyDescent="0.25">
      <c r="A28" s="243">
        <v>6</v>
      </c>
      <c r="B28" s="244" t="s">
        <v>455</v>
      </c>
      <c r="C28" s="258" t="s">
        <v>456</v>
      </c>
      <c r="D28" s="245" t="s">
        <v>335</v>
      </c>
      <c r="E28" s="246">
        <v>6</v>
      </c>
      <c r="F28" s="247">
        <v>411</v>
      </c>
      <c r="G28" s="248">
        <f>ROUND(E28*F28,2)</f>
        <v>2466</v>
      </c>
      <c r="H28" s="247">
        <v>0</v>
      </c>
      <c r="I28" s="248">
        <f>ROUND(E28*H28,2)</f>
        <v>0</v>
      </c>
      <c r="J28" s="247">
        <v>411</v>
      </c>
      <c r="K28" s="248">
        <f>ROUND(E28*J28,2)</f>
        <v>2466</v>
      </c>
      <c r="L28" s="248">
        <v>21</v>
      </c>
      <c r="M28" s="248">
        <f>G28*(1+L28/100)</f>
        <v>2983.86</v>
      </c>
      <c r="N28" s="246">
        <v>0</v>
      </c>
      <c r="O28" s="246">
        <f>ROUND(E28*N28,2)</f>
        <v>0</v>
      </c>
      <c r="P28" s="246">
        <v>0</v>
      </c>
      <c r="Q28" s="246">
        <f>ROUND(E28*P28,2)</f>
        <v>0</v>
      </c>
      <c r="R28" s="248"/>
      <c r="S28" s="248" t="s">
        <v>177</v>
      </c>
      <c r="T28" s="249" t="s">
        <v>177</v>
      </c>
      <c r="U28" s="232">
        <v>0.49</v>
      </c>
      <c r="V28" s="232">
        <f>ROUND(E28*U28,2)</f>
        <v>2.94</v>
      </c>
      <c r="W28" s="232"/>
      <c r="X28" s="232" t="s">
        <v>178</v>
      </c>
      <c r="Y28" s="232" t="s">
        <v>179</v>
      </c>
      <c r="Z28" s="212"/>
      <c r="AA28" s="212"/>
      <c r="AB28" s="212"/>
      <c r="AC28" s="212"/>
      <c r="AD28" s="212"/>
      <c r="AE28" s="212"/>
      <c r="AF28" s="212"/>
      <c r="AG28" s="212" t="s">
        <v>180</v>
      </c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2" x14ac:dyDescent="0.25">
      <c r="A29" s="229"/>
      <c r="B29" s="230"/>
      <c r="C29" s="259" t="s">
        <v>457</v>
      </c>
      <c r="D29" s="233"/>
      <c r="E29" s="234">
        <v>1</v>
      </c>
      <c r="F29" s="232"/>
      <c r="G29" s="232"/>
      <c r="H29" s="232"/>
      <c r="I29" s="232"/>
      <c r="J29" s="232"/>
      <c r="K29" s="232"/>
      <c r="L29" s="232"/>
      <c r="M29" s="232"/>
      <c r="N29" s="231"/>
      <c r="O29" s="231"/>
      <c r="P29" s="231"/>
      <c r="Q29" s="231"/>
      <c r="R29" s="232"/>
      <c r="S29" s="232"/>
      <c r="T29" s="232"/>
      <c r="U29" s="232"/>
      <c r="V29" s="232"/>
      <c r="W29" s="232"/>
      <c r="X29" s="232"/>
      <c r="Y29" s="232"/>
      <c r="Z29" s="212"/>
      <c r="AA29" s="212"/>
      <c r="AB29" s="212"/>
      <c r="AC29" s="212"/>
      <c r="AD29" s="212"/>
      <c r="AE29" s="212"/>
      <c r="AF29" s="212"/>
      <c r="AG29" s="212" t="s">
        <v>182</v>
      </c>
      <c r="AH29" s="212">
        <v>0</v>
      </c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3" x14ac:dyDescent="0.25">
      <c r="A30" s="229"/>
      <c r="B30" s="230"/>
      <c r="C30" s="259" t="s">
        <v>458</v>
      </c>
      <c r="D30" s="233"/>
      <c r="E30" s="234">
        <v>1</v>
      </c>
      <c r="F30" s="232"/>
      <c r="G30" s="232"/>
      <c r="H30" s="232"/>
      <c r="I30" s="232"/>
      <c r="J30" s="232"/>
      <c r="K30" s="232"/>
      <c r="L30" s="232"/>
      <c r="M30" s="232"/>
      <c r="N30" s="231"/>
      <c r="O30" s="231"/>
      <c r="P30" s="231"/>
      <c r="Q30" s="231"/>
      <c r="R30" s="232"/>
      <c r="S30" s="232"/>
      <c r="T30" s="232"/>
      <c r="U30" s="232"/>
      <c r="V30" s="232"/>
      <c r="W30" s="232"/>
      <c r="X30" s="232"/>
      <c r="Y30" s="232"/>
      <c r="Z30" s="212"/>
      <c r="AA30" s="212"/>
      <c r="AB30" s="212"/>
      <c r="AC30" s="212"/>
      <c r="AD30" s="212"/>
      <c r="AE30" s="212"/>
      <c r="AF30" s="212"/>
      <c r="AG30" s="212" t="s">
        <v>182</v>
      </c>
      <c r="AH30" s="212">
        <v>0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3" x14ac:dyDescent="0.25">
      <c r="A31" s="229"/>
      <c r="B31" s="230"/>
      <c r="C31" s="259" t="s">
        <v>459</v>
      </c>
      <c r="D31" s="233"/>
      <c r="E31" s="234">
        <v>3</v>
      </c>
      <c r="F31" s="232"/>
      <c r="G31" s="232"/>
      <c r="H31" s="232"/>
      <c r="I31" s="232"/>
      <c r="J31" s="232"/>
      <c r="K31" s="232"/>
      <c r="L31" s="232"/>
      <c r="M31" s="232"/>
      <c r="N31" s="231"/>
      <c r="O31" s="231"/>
      <c r="P31" s="231"/>
      <c r="Q31" s="231"/>
      <c r="R31" s="232"/>
      <c r="S31" s="232"/>
      <c r="T31" s="232"/>
      <c r="U31" s="232"/>
      <c r="V31" s="232"/>
      <c r="W31" s="232"/>
      <c r="X31" s="232"/>
      <c r="Y31" s="232"/>
      <c r="Z31" s="212"/>
      <c r="AA31" s="212"/>
      <c r="AB31" s="212"/>
      <c r="AC31" s="212"/>
      <c r="AD31" s="212"/>
      <c r="AE31" s="212"/>
      <c r="AF31" s="212"/>
      <c r="AG31" s="212" t="s">
        <v>182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3" x14ac:dyDescent="0.25">
      <c r="A32" s="229"/>
      <c r="B32" s="230"/>
      <c r="C32" s="259" t="s">
        <v>460</v>
      </c>
      <c r="D32" s="233"/>
      <c r="E32" s="234">
        <v>1</v>
      </c>
      <c r="F32" s="232"/>
      <c r="G32" s="232"/>
      <c r="H32" s="232"/>
      <c r="I32" s="232"/>
      <c r="J32" s="232"/>
      <c r="K32" s="232"/>
      <c r="L32" s="232"/>
      <c r="M32" s="232"/>
      <c r="N32" s="231"/>
      <c r="O32" s="231"/>
      <c r="P32" s="231"/>
      <c r="Q32" s="231"/>
      <c r="R32" s="232"/>
      <c r="S32" s="232"/>
      <c r="T32" s="232"/>
      <c r="U32" s="232"/>
      <c r="V32" s="232"/>
      <c r="W32" s="232"/>
      <c r="X32" s="232"/>
      <c r="Y32" s="232"/>
      <c r="Z32" s="212"/>
      <c r="AA32" s="212"/>
      <c r="AB32" s="212"/>
      <c r="AC32" s="212"/>
      <c r="AD32" s="212"/>
      <c r="AE32" s="212"/>
      <c r="AF32" s="212"/>
      <c r="AG32" s="212" t="s">
        <v>182</v>
      </c>
      <c r="AH32" s="212">
        <v>0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ht="20" outlineLevel="1" x14ac:dyDescent="0.25">
      <c r="A33" s="250">
        <v>7</v>
      </c>
      <c r="B33" s="251" t="s">
        <v>461</v>
      </c>
      <c r="C33" s="260" t="s">
        <v>462</v>
      </c>
      <c r="D33" s="252" t="s">
        <v>335</v>
      </c>
      <c r="E33" s="253">
        <v>6</v>
      </c>
      <c r="F33" s="254">
        <v>52.6</v>
      </c>
      <c r="G33" s="255">
        <f>ROUND(E33*F33,2)</f>
        <v>315.60000000000002</v>
      </c>
      <c r="H33" s="254">
        <v>0</v>
      </c>
      <c r="I33" s="255">
        <f>ROUND(E33*H33,2)</f>
        <v>0</v>
      </c>
      <c r="J33" s="254">
        <v>52.6</v>
      </c>
      <c r="K33" s="255">
        <f>ROUND(E33*J33,2)</f>
        <v>315.60000000000002</v>
      </c>
      <c r="L33" s="255">
        <v>21</v>
      </c>
      <c r="M33" s="255">
        <f>G33*(1+L33/100)</f>
        <v>381.87600000000003</v>
      </c>
      <c r="N33" s="253">
        <v>0</v>
      </c>
      <c r="O33" s="253">
        <f>ROUND(E33*N33,2)</f>
        <v>0</v>
      </c>
      <c r="P33" s="253">
        <v>0</v>
      </c>
      <c r="Q33" s="253">
        <f>ROUND(E33*P33,2)</f>
        <v>0</v>
      </c>
      <c r="R33" s="255"/>
      <c r="S33" s="255" t="s">
        <v>177</v>
      </c>
      <c r="T33" s="256" t="s">
        <v>177</v>
      </c>
      <c r="U33" s="232">
        <v>4.4999999999999998E-2</v>
      </c>
      <c r="V33" s="232">
        <f>ROUND(E33*U33,2)</f>
        <v>0.27</v>
      </c>
      <c r="W33" s="232"/>
      <c r="X33" s="232" t="s">
        <v>178</v>
      </c>
      <c r="Y33" s="232" t="s">
        <v>179</v>
      </c>
      <c r="Z33" s="212"/>
      <c r="AA33" s="212"/>
      <c r="AB33" s="212"/>
      <c r="AC33" s="212"/>
      <c r="AD33" s="212"/>
      <c r="AE33" s="212"/>
      <c r="AF33" s="212"/>
      <c r="AG33" s="212" t="s">
        <v>180</v>
      </c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ht="20" outlineLevel="1" x14ac:dyDescent="0.25">
      <c r="A34" s="250">
        <v>8</v>
      </c>
      <c r="B34" s="251" t="s">
        <v>463</v>
      </c>
      <c r="C34" s="260" t="s">
        <v>464</v>
      </c>
      <c r="D34" s="252" t="s">
        <v>335</v>
      </c>
      <c r="E34" s="253">
        <v>24</v>
      </c>
      <c r="F34" s="254">
        <v>20.9</v>
      </c>
      <c r="G34" s="255">
        <f>ROUND(E34*F34,2)</f>
        <v>501.6</v>
      </c>
      <c r="H34" s="254">
        <v>0</v>
      </c>
      <c r="I34" s="255">
        <f>ROUND(E34*H34,2)</f>
        <v>0</v>
      </c>
      <c r="J34" s="254">
        <v>20.9</v>
      </c>
      <c r="K34" s="255">
        <f>ROUND(E34*J34,2)</f>
        <v>501.6</v>
      </c>
      <c r="L34" s="255">
        <v>21</v>
      </c>
      <c r="M34" s="255">
        <f>G34*(1+L34/100)</f>
        <v>606.93600000000004</v>
      </c>
      <c r="N34" s="253">
        <v>0</v>
      </c>
      <c r="O34" s="253">
        <f>ROUND(E34*N34,2)</f>
        <v>0</v>
      </c>
      <c r="P34" s="253">
        <v>0</v>
      </c>
      <c r="Q34" s="253">
        <f>ROUND(E34*P34,2)</f>
        <v>0</v>
      </c>
      <c r="R34" s="255"/>
      <c r="S34" s="255" t="s">
        <v>177</v>
      </c>
      <c r="T34" s="256" t="s">
        <v>177</v>
      </c>
      <c r="U34" s="232">
        <v>0</v>
      </c>
      <c r="V34" s="232">
        <f>ROUND(E34*U34,2)</f>
        <v>0</v>
      </c>
      <c r="W34" s="232"/>
      <c r="X34" s="232" t="s">
        <v>178</v>
      </c>
      <c r="Y34" s="232" t="s">
        <v>179</v>
      </c>
      <c r="Z34" s="212"/>
      <c r="AA34" s="212"/>
      <c r="AB34" s="212"/>
      <c r="AC34" s="212"/>
      <c r="AD34" s="212"/>
      <c r="AE34" s="212"/>
      <c r="AF34" s="212"/>
      <c r="AG34" s="212" t="s">
        <v>180</v>
      </c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ht="20" outlineLevel="1" x14ac:dyDescent="0.25">
      <c r="A35" s="250">
        <v>9</v>
      </c>
      <c r="B35" s="251" t="s">
        <v>465</v>
      </c>
      <c r="C35" s="260" t="s">
        <v>466</v>
      </c>
      <c r="D35" s="252" t="s">
        <v>335</v>
      </c>
      <c r="E35" s="253">
        <v>6</v>
      </c>
      <c r="F35" s="254">
        <v>854</v>
      </c>
      <c r="G35" s="255">
        <f>ROUND(E35*F35,2)</f>
        <v>5124</v>
      </c>
      <c r="H35" s="254">
        <v>0</v>
      </c>
      <c r="I35" s="255">
        <f>ROUND(E35*H35,2)</f>
        <v>0</v>
      </c>
      <c r="J35" s="254">
        <v>854</v>
      </c>
      <c r="K35" s="255">
        <f>ROUND(E35*J35,2)</f>
        <v>5124</v>
      </c>
      <c r="L35" s="255">
        <v>21</v>
      </c>
      <c r="M35" s="255">
        <f>G35*(1+L35/100)</f>
        <v>6200.04</v>
      </c>
      <c r="N35" s="253">
        <v>0</v>
      </c>
      <c r="O35" s="253">
        <f>ROUND(E35*N35,2)</f>
        <v>0</v>
      </c>
      <c r="P35" s="253">
        <v>0</v>
      </c>
      <c r="Q35" s="253">
        <f>ROUND(E35*P35,2)</f>
        <v>0</v>
      </c>
      <c r="R35" s="255"/>
      <c r="S35" s="255" t="s">
        <v>177</v>
      </c>
      <c r="T35" s="256" t="s">
        <v>177</v>
      </c>
      <c r="U35" s="232">
        <v>0.56999999999999995</v>
      </c>
      <c r="V35" s="232">
        <f>ROUND(E35*U35,2)</f>
        <v>3.42</v>
      </c>
      <c r="W35" s="232"/>
      <c r="X35" s="232" t="s">
        <v>178</v>
      </c>
      <c r="Y35" s="232" t="s">
        <v>179</v>
      </c>
      <c r="Z35" s="212"/>
      <c r="AA35" s="212"/>
      <c r="AB35" s="212"/>
      <c r="AC35" s="212"/>
      <c r="AD35" s="212"/>
      <c r="AE35" s="212"/>
      <c r="AF35" s="212"/>
      <c r="AG35" s="212" t="s">
        <v>180</v>
      </c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ht="20" outlineLevel="1" x14ac:dyDescent="0.25">
      <c r="A36" s="250">
        <v>10</v>
      </c>
      <c r="B36" s="251" t="s">
        <v>467</v>
      </c>
      <c r="C36" s="260" t="s">
        <v>468</v>
      </c>
      <c r="D36" s="252" t="s">
        <v>335</v>
      </c>
      <c r="E36" s="253">
        <v>24</v>
      </c>
      <c r="F36" s="254">
        <v>9.6999999999999993</v>
      </c>
      <c r="G36" s="255">
        <f>ROUND(E36*F36,2)</f>
        <v>232.8</v>
      </c>
      <c r="H36" s="254">
        <v>0</v>
      </c>
      <c r="I36" s="255">
        <f>ROUND(E36*H36,2)</f>
        <v>0</v>
      </c>
      <c r="J36" s="254">
        <v>9.6999999999999993</v>
      </c>
      <c r="K36" s="255">
        <f>ROUND(E36*J36,2)</f>
        <v>232.8</v>
      </c>
      <c r="L36" s="255">
        <v>21</v>
      </c>
      <c r="M36" s="255">
        <f>G36*(1+L36/100)</f>
        <v>281.68799999999999</v>
      </c>
      <c r="N36" s="253">
        <v>0</v>
      </c>
      <c r="O36" s="253">
        <f>ROUND(E36*N36,2)</f>
        <v>0</v>
      </c>
      <c r="P36" s="253">
        <v>0</v>
      </c>
      <c r="Q36" s="253">
        <f>ROUND(E36*P36,2)</f>
        <v>0</v>
      </c>
      <c r="R36" s="255"/>
      <c r="S36" s="255" t="s">
        <v>177</v>
      </c>
      <c r="T36" s="256" t="s">
        <v>177</v>
      </c>
      <c r="U36" s="232">
        <v>0</v>
      </c>
      <c r="V36" s="232">
        <f>ROUND(E36*U36,2)</f>
        <v>0</v>
      </c>
      <c r="W36" s="232"/>
      <c r="X36" s="232" t="s">
        <v>178</v>
      </c>
      <c r="Y36" s="232" t="s">
        <v>179</v>
      </c>
      <c r="Z36" s="212"/>
      <c r="AA36" s="212"/>
      <c r="AB36" s="212"/>
      <c r="AC36" s="212"/>
      <c r="AD36" s="212"/>
      <c r="AE36" s="212"/>
      <c r="AF36" s="212"/>
      <c r="AG36" s="212" t="s">
        <v>180</v>
      </c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1" x14ac:dyDescent="0.25">
      <c r="A37" s="250">
        <v>11</v>
      </c>
      <c r="B37" s="251" t="s">
        <v>469</v>
      </c>
      <c r="C37" s="260" t="s">
        <v>470</v>
      </c>
      <c r="D37" s="252" t="s">
        <v>335</v>
      </c>
      <c r="E37" s="253">
        <v>34</v>
      </c>
      <c r="F37" s="254">
        <v>477.5</v>
      </c>
      <c r="G37" s="255">
        <f>ROUND(E37*F37,2)</f>
        <v>16235</v>
      </c>
      <c r="H37" s="254">
        <v>2.27</v>
      </c>
      <c r="I37" s="255">
        <f>ROUND(E37*H37,2)</f>
        <v>77.180000000000007</v>
      </c>
      <c r="J37" s="254">
        <v>475.23</v>
      </c>
      <c r="K37" s="255">
        <f>ROUND(E37*J37,2)</f>
        <v>16157.82</v>
      </c>
      <c r="L37" s="255">
        <v>21</v>
      </c>
      <c r="M37" s="255">
        <f>G37*(1+L37/100)</f>
        <v>19644.349999999999</v>
      </c>
      <c r="N37" s="253">
        <v>5.0000000000000002E-5</v>
      </c>
      <c r="O37" s="253">
        <f>ROUND(E37*N37,2)</f>
        <v>0</v>
      </c>
      <c r="P37" s="253">
        <v>0</v>
      </c>
      <c r="Q37" s="253">
        <f>ROUND(E37*P37,2)</f>
        <v>0</v>
      </c>
      <c r="R37" s="255"/>
      <c r="S37" s="255" t="s">
        <v>177</v>
      </c>
      <c r="T37" s="256" t="s">
        <v>177</v>
      </c>
      <c r="U37" s="232">
        <v>0.65900000000000003</v>
      </c>
      <c r="V37" s="232">
        <f>ROUND(E37*U37,2)</f>
        <v>22.41</v>
      </c>
      <c r="W37" s="232"/>
      <c r="X37" s="232" t="s">
        <v>178</v>
      </c>
      <c r="Y37" s="232" t="s">
        <v>179</v>
      </c>
      <c r="Z37" s="212"/>
      <c r="AA37" s="212"/>
      <c r="AB37" s="212"/>
      <c r="AC37" s="212"/>
      <c r="AD37" s="212"/>
      <c r="AE37" s="212"/>
      <c r="AF37" s="212"/>
      <c r="AG37" s="212" t="s">
        <v>180</v>
      </c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ht="20" outlineLevel="1" x14ac:dyDescent="0.25">
      <c r="A38" s="250">
        <v>12</v>
      </c>
      <c r="B38" s="251" t="s">
        <v>471</v>
      </c>
      <c r="C38" s="260" t="s">
        <v>472</v>
      </c>
      <c r="D38" s="252" t="s">
        <v>335</v>
      </c>
      <c r="E38" s="253">
        <v>34</v>
      </c>
      <c r="F38" s="254">
        <v>189.5</v>
      </c>
      <c r="G38" s="255">
        <f>ROUND(E38*F38,2)</f>
        <v>6443</v>
      </c>
      <c r="H38" s="254">
        <v>0</v>
      </c>
      <c r="I38" s="255">
        <f>ROUND(E38*H38,2)</f>
        <v>0</v>
      </c>
      <c r="J38" s="254">
        <v>189.5</v>
      </c>
      <c r="K38" s="255">
        <f>ROUND(E38*J38,2)</f>
        <v>6443</v>
      </c>
      <c r="L38" s="255">
        <v>21</v>
      </c>
      <c r="M38" s="255">
        <f>G38*(1+L38/100)</f>
        <v>7796.03</v>
      </c>
      <c r="N38" s="253">
        <v>0</v>
      </c>
      <c r="O38" s="253">
        <f>ROUND(E38*N38,2)</f>
        <v>0</v>
      </c>
      <c r="P38" s="253">
        <v>0</v>
      </c>
      <c r="Q38" s="253">
        <f>ROUND(E38*P38,2)</f>
        <v>0</v>
      </c>
      <c r="R38" s="255"/>
      <c r="S38" s="255" t="s">
        <v>177</v>
      </c>
      <c r="T38" s="256" t="s">
        <v>177</v>
      </c>
      <c r="U38" s="232">
        <v>6.6000000000000003E-2</v>
      </c>
      <c r="V38" s="232">
        <f>ROUND(E38*U38,2)</f>
        <v>2.2400000000000002</v>
      </c>
      <c r="W38" s="232"/>
      <c r="X38" s="232" t="s">
        <v>178</v>
      </c>
      <c r="Y38" s="232" t="s">
        <v>179</v>
      </c>
      <c r="Z38" s="212"/>
      <c r="AA38" s="212"/>
      <c r="AB38" s="212"/>
      <c r="AC38" s="212"/>
      <c r="AD38" s="212"/>
      <c r="AE38" s="212"/>
      <c r="AF38" s="212"/>
      <c r="AG38" s="212" t="s">
        <v>180</v>
      </c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ht="20" outlineLevel="1" x14ac:dyDescent="0.25">
      <c r="A39" s="250">
        <v>13</v>
      </c>
      <c r="B39" s="251" t="s">
        <v>473</v>
      </c>
      <c r="C39" s="260" t="s">
        <v>474</v>
      </c>
      <c r="D39" s="252" t="s">
        <v>335</v>
      </c>
      <c r="E39" s="253">
        <v>136</v>
      </c>
      <c r="F39" s="254">
        <v>30.8</v>
      </c>
      <c r="G39" s="255">
        <f>ROUND(E39*F39,2)</f>
        <v>4188.8</v>
      </c>
      <c r="H39" s="254">
        <v>0</v>
      </c>
      <c r="I39" s="255">
        <f>ROUND(E39*H39,2)</f>
        <v>0</v>
      </c>
      <c r="J39" s="254">
        <v>30.8</v>
      </c>
      <c r="K39" s="255">
        <f>ROUND(E39*J39,2)</f>
        <v>4188.8</v>
      </c>
      <c r="L39" s="255">
        <v>21</v>
      </c>
      <c r="M39" s="255">
        <f>G39*(1+L39/100)</f>
        <v>5068.4480000000003</v>
      </c>
      <c r="N39" s="253">
        <v>0</v>
      </c>
      <c r="O39" s="253">
        <f>ROUND(E39*N39,2)</f>
        <v>0</v>
      </c>
      <c r="P39" s="253">
        <v>0</v>
      </c>
      <c r="Q39" s="253">
        <f>ROUND(E39*P39,2)</f>
        <v>0</v>
      </c>
      <c r="R39" s="255"/>
      <c r="S39" s="255" t="s">
        <v>177</v>
      </c>
      <c r="T39" s="256" t="s">
        <v>177</v>
      </c>
      <c r="U39" s="232">
        <v>0</v>
      </c>
      <c r="V39" s="232">
        <f>ROUND(E39*U39,2)</f>
        <v>0</v>
      </c>
      <c r="W39" s="232"/>
      <c r="X39" s="232" t="s">
        <v>178</v>
      </c>
      <c r="Y39" s="232" t="s">
        <v>179</v>
      </c>
      <c r="Z39" s="212"/>
      <c r="AA39" s="212"/>
      <c r="AB39" s="212"/>
      <c r="AC39" s="212"/>
      <c r="AD39" s="212"/>
      <c r="AE39" s="212"/>
      <c r="AF39" s="212"/>
      <c r="AG39" s="212" t="s">
        <v>180</v>
      </c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1" x14ac:dyDescent="0.25">
      <c r="A40" s="250">
        <v>14</v>
      </c>
      <c r="B40" s="251" t="s">
        <v>475</v>
      </c>
      <c r="C40" s="260" t="s">
        <v>476</v>
      </c>
      <c r="D40" s="252" t="s">
        <v>246</v>
      </c>
      <c r="E40" s="253">
        <v>15</v>
      </c>
      <c r="F40" s="254">
        <v>100</v>
      </c>
      <c r="G40" s="255">
        <f>ROUND(E40*F40,2)</f>
        <v>1500</v>
      </c>
      <c r="H40" s="254">
        <v>0</v>
      </c>
      <c r="I40" s="255">
        <f>ROUND(E40*H40,2)</f>
        <v>0</v>
      </c>
      <c r="J40" s="254">
        <v>100</v>
      </c>
      <c r="K40" s="255">
        <f>ROUND(E40*J40,2)</f>
        <v>1500</v>
      </c>
      <c r="L40" s="255">
        <v>21</v>
      </c>
      <c r="M40" s="255">
        <f>G40*(1+L40/100)</f>
        <v>1815</v>
      </c>
      <c r="N40" s="253">
        <v>0</v>
      </c>
      <c r="O40" s="253">
        <f>ROUND(E40*N40,2)</f>
        <v>0</v>
      </c>
      <c r="P40" s="253">
        <v>0</v>
      </c>
      <c r="Q40" s="253">
        <f>ROUND(E40*P40,2)</f>
        <v>0</v>
      </c>
      <c r="R40" s="255"/>
      <c r="S40" s="255" t="s">
        <v>221</v>
      </c>
      <c r="T40" s="256" t="s">
        <v>222</v>
      </c>
      <c r="U40" s="232">
        <v>0</v>
      </c>
      <c r="V40" s="232">
        <f>ROUND(E40*U40,2)</f>
        <v>0</v>
      </c>
      <c r="W40" s="232"/>
      <c r="X40" s="232" t="s">
        <v>178</v>
      </c>
      <c r="Y40" s="232" t="s">
        <v>179</v>
      </c>
      <c r="Z40" s="212"/>
      <c r="AA40" s="212"/>
      <c r="AB40" s="212"/>
      <c r="AC40" s="212"/>
      <c r="AD40" s="212"/>
      <c r="AE40" s="212"/>
      <c r="AF40" s="212"/>
      <c r="AG40" s="212" t="s">
        <v>180</v>
      </c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1" x14ac:dyDescent="0.25">
      <c r="A41" s="243">
        <v>15</v>
      </c>
      <c r="B41" s="244" t="s">
        <v>477</v>
      </c>
      <c r="C41" s="258" t="s">
        <v>478</v>
      </c>
      <c r="D41" s="245" t="s">
        <v>213</v>
      </c>
      <c r="E41" s="246">
        <v>10.44</v>
      </c>
      <c r="F41" s="247">
        <v>126</v>
      </c>
      <c r="G41" s="248">
        <f>ROUND(E41*F41,2)</f>
        <v>1315.44</v>
      </c>
      <c r="H41" s="247">
        <v>1.71</v>
      </c>
      <c r="I41" s="248">
        <f>ROUND(E41*H41,2)</f>
        <v>17.850000000000001</v>
      </c>
      <c r="J41" s="247">
        <v>124.29</v>
      </c>
      <c r="K41" s="248">
        <f>ROUND(E41*J41,2)</f>
        <v>1297.5899999999999</v>
      </c>
      <c r="L41" s="248">
        <v>21</v>
      </c>
      <c r="M41" s="248">
        <f>G41*(1+L41/100)</f>
        <v>1591.6823999999999</v>
      </c>
      <c r="N41" s="246">
        <v>5.0000000000000002E-5</v>
      </c>
      <c r="O41" s="246">
        <f>ROUND(E41*N41,2)</f>
        <v>0</v>
      </c>
      <c r="P41" s="246">
        <v>0</v>
      </c>
      <c r="Q41" s="246">
        <f>ROUND(E41*P41,2)</f>
        <v>0</v>
      </c>
      <c r="R41" s="248"/>
      <c r="S41" s="248" t="s">
        <v>177</v>
      </c>
      <c r="T41" s="249" t="s">
        <v>177</v>
      </c>
      <c r="U41" s="232">
        <v>0</v>
      </c>
      <c r="V41" s="232">
        <f>ROUND(E41*U41,2)</f>
        <v>0</v>
      </c>
      <c r="W41" s="232"/>
      <c r="X41" s="232" t="s">
        <v>267</v>
      </c>
      <c r="Y41" s="232" t="s">
        <v>179</v>
      </c>
      <c r="Z41" s="212"/>
      <c r="AA41" s="212"/>
      <c r="AB41" s="212"/>
      <c r="AC41" s="212"/>
      <c r="AD41" s="212"/>
      <c r="AE41" s="212"/>
      <c r="AF41" s="212"/>
      <c r="AG41" s="212" t="s">
        <v>268</v>
      </c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2" x14ac:dyDescent="0.25">
      <c r="A42" s="229"/>
      <c r="B42" s="230"/>
      <c r="C42" s="259" t="s">
        <v>479</v>
      </c>
      <c r="D42" s="233"/>
      <c r="E42" s="234"/>
      <c r="F42" s="232"/>
      <c r="G42" s="232"/>
      <c r="H42" s="232"/>
      <c r="I42" s="232"/>
      <c r="J42" s="232"/>
      <c r="K42" s="232"/>
      <c r="L42" s="232"/>
      <c r="M42" s="232"/>
      <c r="N42" s="231"/>
      <c r="O42" s="231"/>
      <c r="P42" s="231"/>
      <c r="Q42" s="231"/>
      <c r="R42" s="232"/>
      <c r="S42" s="232"/>
      <c r="T42" s="232"/>
      <c r="U42" s="232"/>
      <c r="V42" s="232"/>
      <c r="W42" s="232"/>
      <c r="X42" s="232"/>
      <c r="Y42" s="232"/>
      <c r="Z42" s="212"/>
      <c r="AA42" s="212"/>
      <c r="AB42" s="212"/>
      <c r="AC42" s="212"/>
      <c r="AD42" s="212"/>
      <c r="AE42" s="212"/>
      <c r="AF42" s="212"/>
      <c r="AG42" s="212" t="s">
        <v>182</v>
      </c>
      <c r="AH42" s="212">
        <v>0</v>
      </c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3" x14ac:dyDescent="0.25">
      <c r="A43" s="229"/>
      <c r="B43" s="230"/>
      <c r="C43" s="259" t="s">
        <v>480</v>
      </c>
      <c r="D43" s="233"/>
      <c r="E43" s="234">
        <v>3.14</v>
      </c>
      <c r="F43" s="232"/>
      <c r="G43" s="232"/>
      <c r="H43" s="232"/>
      <c r="I43" s="232"/>
      <c r="J43" s="232"/>
      <c r="K43" s="232"/>
      <c r="L43" s="232"/>
      <c r="M43" s="232"/>
      <c r="N43" s="231"/>
      <c r="O43" s="231"/>
      <c r="P43" s="231"/>
      <c r="Q43" s="231"/>
      <c r="R43" s="232"/>
      <c r="S43" s="232"/>
      <c r="T43" s="232"/>
      <c r="U43" s="232"/>
      <c r="V43" s="232"/>
      <c r="W43" s="232"/>
      <c r="X43" s="232"/>
      <c r="Y43" s="232"/>
      <c r="Z43" s="212"/>
      <c r="AA43" s="212"/>
      <c r="AB43" s="212"/>
      <c r="AC43" s="212"/>
      <c r="AD43" s="212"/>
      <c r="AE43" s="212"/>
      <c r="AF43" s="212"/>
      <c r="AG43" s="212" t="s">
        <v>182</v>
      </c>
      <c r="AH43" s="212">
        <v>0</v>
      </c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3" x14ac:dyDescent="0.25">
      <c r="A44" s="229"/>
      <c r="B44" s="230"/>
      <c r="C44" s="259" t="s">
        <v>481</v>
      </c>
      <c r="D44" s="233"/>
      <c r="E44" s="234">
        <v>1.7</v>
      </c>
      <c r="F44" s="232"/>
      <c r="G44" s="232"/>
      <c r="H44" s="232"/>
      <c r="I44" s="232"/>
      <c r="J44" s="232"/>
      <c r="K44" s="232"/>
      <c r="L44" s="232"/>
      <c r="M44" s="232"/>
      <c r="N44" s="231"/>
      <c r="O44" s="231"/>
      <c r="P44" s="231"/>
      <c r="Q44" s="231"/>
      <c r="R44" s="232"/>
      <c r="S44" s="232"/>
      <c r="T44" s="232"/>
      <c r="U44" s="232"/>
      <c r="V44" s="232"/>
      <c r="W44" s="232"/>
      <c r="X44" s="232"/>
      <c r="Y44" s="232"/>
      <c r="Z44" s="212"/>
      <c r="AA44" s="212"/>
      <c r="AB44" s="212"/>
      <c r="AC44" s="212"/>
      <c r="AD44" s="212"/>
      <c r="AE44" s="212"/>
      <c r="AF44" s="212"/>
      <c r="AG44" s="212" t="s">
        <v>182</v>
      </c>
      <c r="AH44" s="212">
        <v>0</v>
      </c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3" x14ac:dyDescent="0.25">
      <c r="A45" s="229"/>
      <c r="B45" s="230"/>
      <c r="C45" s="259" t="s">
        <v>482</v>
      </c>
      <c r="D45" s="233"/>
      <c r="E45" s="234">
        <v>3.1</v>
      </c>
      <c r="F45" s="232"/>
      <c r="G45" s="232"/>
      <c r="H45" s="232"/>
      <c r="I45" s="232"/>
      <c r="J45" s="232"/>
      <c r="K45" s="232"/>
      <c r="L45" s="232"/>
      <c r="M45" s="232"/>
      <c r="N45" s="231"/>
      <c r="O45" s="231"/>
      <c r="P45" s="231"/>
      <c r="Q45" s="231"/>
      <c r="R45" s="232"/>
      <c r="S45" s="232"/>
      <c r="T45" s="232"/>
      <c r="U45" s="232"/>
      <c r="V45" s="232"/>
      <c r="W45" s="232"/>
      <c r="X45" s="232"/>
      <c r="Y45" s="232"/>
      <c r="Z45" s="212"/>
      <c r="AA45" s="212"/>
      <c r="AB45" s="212"/>
      <c r="AC45" s="212"/>
      <c r="AD45" s="212"/>
      <c r="AE45" s="212"/>
      <c r="AF45" s="212"/>
      <c r="AG45" s="212" t="s">
        <v>182</v>
      </c>
      <c r="AH45" s="212">
        <v>0</v>
      </c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3" x14ac:dyDescent="0.25">
      <c r="A46" s="229"/>
      <c r="B46" s="230"/>
      <c r="C46" s="259" t="s">
        <v>483</v>
      </c>
      <c r="D46" s="233"/>
      <c r="E46" s="234">
        <v>2.5</v>
      </c>
      <c r="F46" s="232"/>
      <c r="G46" s="232"/>
      <c r="H46" s="232"/>
      <c r="I46" s="232"/>
      <c r="J46" s="232"/>
      <c r="K46" s="232"/>
      <c r="L46" s="232"/>
      <c r="M46" s="232"/>
      <c r="N46" s="231"/>
      <c r="O46" s="231"/>
      <c r="P46" s="231"/>
      <c r="Q46" s="231"/>
      <c r="R46" s="232"/>
      <c r="S46" s="232"/>
      <c r="T46" s="232"/>
      <c r="U46" s="232"/>
      <c r="V46" s="232"/>
      <c r="W46" s="232"/>
      <c r="X46" s="232"/>
      <c r="Y46" s="232"/>
      <c r="Z46" s="212"/>
      <c r="AA46" s="212"/>
      <c r="AB46" s="212"/>
      <c r="AC46" s="212"/>
      <c r="AD46" s="212"/>
      <c r="AE46" s="212"/>
      <c r="AF46" s="212"/>
      <c r="AG46" s="212" t="s">
        <v>182</v>
      </c>
      <c r="AH46" s="212">
        <v>0</v>
      </c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ht="13" x14ac:dyDescent="0.25">
      <c r="A47" s="236" t="s">
        <v>172</v>
      </c>
      <c r="B47" s="237" t="s">
        <v>109</v>
      </c>
      <c r="C47" s="257" t="s">
        <v>110</v>
      </c>
      <c r="D47" s="238"/>
      <c r="E47" s="239"/>
      <c r="F47" s="240"/>
      <c r="G47" s="240">
        <f>SUMIF(AG48:AG85,"&lt;&gt;NOR",G48:G85)</f>
        <v>340156.79</v>
      </c>
      <c r="H47" s="240"/>
      <c r="I47" s="240">
        <f>SUM(I48:I85)</f>
        <v>200358.43999999997</v>
      </c>
      <c r="J47" s="240"/>
      <c r="K47" s="240">
        <f>SUM(K48:K85)</f>
        <v>139798.35999999999</v>
      </c>
      <c r="L47" s="240"/>
      <c r="M47" s="240">
        <f>SUM(M48:M85)</f>
        <v>411589.71590000001</v>
      </c>
      <c r="N47" s="239"/>
      <c r="O47" s="239">
        <f>SUM(O48:O85)</f>
        <v>23.32</v>
      </c>
      <c r="P47" s="239"/>
      <c r="Q47" s="239">
        <f>SUM(Q48:Q85)</f>
        <v>0</v>
      </c>
      <c r="R47" s="240"/>
      <c r="S47" s="240"/>
      <c r="T47" s="241"/>
      <c r="U47" s="235"/>
      <c r="V47" s="235">
        <f>SUM(V48:V85)</f>
        <v>180.60999999999996</v>
      </c>
      <c r="W47" s="235"/>
      <c r="X47" s="235"/>
      <c r="Y47" s="235"/>
      <c r="AG47" t="s">
        <v>173</v>
      </c>
    </row>
    <row r="48" spans="1:60" outlineLevel="1" x14ac:dyDescent="0.25">
      <c r="A48" s="243">
        <v>16</v>
      </c>
      <c r="B48" s="244" t="s">
        <v>484</v>
      </c>
      <c r="C48" s="258" t="s">
        <v>485</v>
      </c>
      <c r="D48" s="245" t="s">
        <v>335</v>
      </c>
      <c r="E48" s="246">
        <v>10</v>
      </c>
      <c r="F48" s="247">
        <v>4950</v>
      </c>
      <c r="G48" s="248">
        <f>ROUND(E48*F48,2)</f>
        <v>49500</v>
      </c>
      <c r="H48" s="247">
        <v>0</v>
      </c>
      <c r="I48" s="248">
        <f>ROUND(E48*H48,2)</f>
        <v>0</v>
      </c>
      <c r="J48" s="247">
        <v>4950</v>
      </c>
      <c r="K48" s="248">
        <f>ROUND(E48*J48,2)</f>
        <v>49500</v>
      </c>
      <c r="L48" s="248">
        <v>21</v>
      </c>
      <c r="M48" s="248">
        <f>G48*(1+L48/100)</f>
        <v>59895</v>
      </c>
      <c r="N48" s="246">
        <v>0</v>
      </c>
      <c r="O48" s="246">
        <f>ROUND(E48*N48,2)</f>
        <v>0</v>
      </c>
      <c r="P48" s="246">
        <v>0</v>
      </c>
      <c r="Q48" s="246">
        <f>ROUND(E48*P48,2)</f>
        <v>0</v>
      </c>
      <c r="R48" s="248"/>
      <c r="S48" s="248" t="s">
        <v>177</v>
      </c>
      <c r="T48" s="249" t="s">
        <v>177</v>
      </c>
      <c r="U48" s="232">
        <v>7.41</v>
      </c>
      <c r="V48" s="232">
        <f>ROUND(E48*U48,2)</f>
        <v>74.099999999999994</v>
      </c>
      <c r="W48" s="232"/>
      <c r="X48" s="232" t="s">
        <v>178</v>
      </c>
      <c r="Y48" s="232" t="s">
        <v>179</v>
      </c>
      <c r="Z48" s="212"/>
      <c r="AA48" s="212"/>
      <c r="AB48" s="212"/>
      <c r="AC48" s="212"/>
      <c r="AD48" s="212"/>
      <c r="AE48" s="212"/>
      <c r="AF48" s="212"/>
      <c r="AG48" s="212" t="s">
        <v>486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2" x14ac:dyDescent="0.25">
      <c r="A49" s="229"/>
      <c r="B49" s="230"/>
      <c r="C49" s="259" t="s">
        <v>487</v>
      </c>
      <c r="D49" s="233"/>
      <c r="E49" s="234">
        <v>10</v>
      </c>
      <c r="F49" s="232"/>
      <c r="G49" s="232"/>
      <c r="H49" s="232"/>
      <c r="I49" s="232"/>
      <c r="J49" s="232"/>
      <c r="K49" s="232"/>
      <c r="L49" s="232"/>
      <c r="M49" s="232"/>
      <c r="N49" s="231"/>
      <c r="O49" s="231"/>
      <c r="P49" s="231"/>
      <c r="Q49" s="231"/>
      <c r="R49" s="232"/>
      <c r="S49" s="232"/>
      <c r="T49" s="232"/>
      <c r="U49" s="232"/>
      <c r="V49" s="232"/>
      <c r="W49" s="232"/>
      <c r="X49" s="232"/>
      <c r="Y49" s="232"/>
      <c r="Z49" s="212"/>
      <c r="AA49" s="212"/>
      <c r="AB49" s="212"/>
      <c r="AC49" s="212"/>
      <c r="AD49" s="212"/>
      <c r="AE49" s="212"/>
      <c r="AF49" s="212"/>
      <c r="AG49" s="212" t="s">
        <v>182</v>
      </c>
      <c r="AH49" s="212">
        <v>0</v>
      </c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ht="20" outlineLevel="1" x14ac:dyDescent="0.25">
      <c r="A50" s="243">
        <v>17</v>
      </c>
      <c r="B50" s="244" t="s">
        <v>488</v>
      </c>
      <c r="C50" s="258" t="s">
        <v>489</v>
      </c>
      <c r="D50" s="245" t="s">
        <v>176</v>
      </c>
      <c r="E50" s="246">
        <v>8.8000000000000007</v>
      </c>
      <c r="F50" s="247">
        <v>1200</v>
      </c>
      <c r="G50" s="248">
        <f>ROUND(E50*F50,2)</f>
        <v>10560</v>
      </c>
      <c r="H50" s="247">
        <v>1200</v>
      </c>
      <c r="I50" s="248">
        <f>ROUND(E50*H50,2)</f>
        <v>10560</v>
      </c>
      <c r="J50" s="247">
        <v>0</v>
      </c>
      <c r="K50" s="248">
        <f>ROUND(E50*J50,2)</f>
        <v>0</v>
      </c>
      <c r="L50" s="248">
        <v>21</v>
      </c>
      <c r="M50" s="248">
        <f>G50*(1+L50/100)</f>
        <v>12777.6</v>
      </c>
      <c r="N50" s="246">
        <v>0</v>
      </c>
      <c r="O50" s="246">
        <f>ROUND(E50*N50,2)</f>
        <v>0</v>
      </c>
      <c r="P50" s="246">
        <v>0</v>
      </c>
      <c r="Q50" s="246">
        <f>ROUND(E50*P50,2)</f>
        <v>0</v>
      </c>
      <c r="R50" s="248"/>
      <c r="S50" s="248" t="s">
        <v>221</v>
      </c>
      <c r="T50" s="249" t="s">
        <v>222</v>
      </c>
      <c r="U50" s="232">
        <v>0</v>
      </c>
      <c r="V50" s="232">
        <f>ROUND(E50*U50,2)</f>
        <v>0</v>
      </c>
      <c r="W50" s="232"/>
      <c r="X50" s="232" t="s">
        <v>237</v>
      </c>
      <c r="Y50" s="232" t="s">
        <v>179</v>
      </c>
      <c r="Z50" s="212"/>
      <c r="AA50" s="212"/>
      <c r="AB50" s="212"/>
      <c r="AC50" s="212"/>
      <c r="AD50" s="212"/>
      <c r="AE50" s="212"/>
      <c r="AF50" s="212"/>
      <c r="AG50" s="212" t="s">
        <v>490</v>
      </c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2" x14ac:dyDescent="0.25">
      <c r="A51" s="229"/>
      <c r="B51" s="230"/>
      <c r="C51" s="259" t="s">
        <v>491</v>
      </c>
      <c r="D51" s="233"/>
      <c r="E51" s="234">
        <v>8.8000000000000007</v>
      </c>
      <c r="F51" s="232"/>
      <c r="G51" s="232"/>
      <c r="H51" s="232"/>
      <c r="I51" s="232"/>
      <c r="J51" s="232"/>
      <c r="K51" s="232"/>
      <c r="L51" s="232"/>
      <c r="M51" s="232"/>
      <c r="N51" s="231"/>
      <c r="O51" s="231"/>
      <c r="P51" s="231"/>
      <c r="Q51" s="231"/>
      <c r="R51" s="232"/>
      <c r="S51" s="232"/>
      <c r="T51" s="232"/>
      <c r="U51" s="232"/>
      <c r="V51" s="232"/>
      <c r="W51" s="232"/>
      <c r="X51" s="232"/>
      <c r="Y51" s="232"/>
      <c r="Z51" s="212"/>
      <c r="AA51" s="212"/>
      <c r="AB51" s="212"/>
      <c r="AC51" s="212"/>
      <c r="AD51" s="212"/>
      <c r="AE51" s="212"/>
      <c r="AF51" s="212"/>
      <c r="AG51" s="212" t="s">
        <v>182</v>
      </c>
      <c r="AH51" s="212">
        <v>0</v>
      </c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1" x14ac:dyDescent="0.25">
      <c r="A52" s="243">
        <v>18</v>
      </c>
      <c r="B52" s="244" t="s">
        <v>184</v>
      </c>
      <c r="C52" s="258" t="s">
        <v>492</v>
      </c>
      <c r="D52" s="245" t="s">
        <v>176</v>
      </c>
      <c r="E52" s="246">
        <v>8</v>
      </c>
      <c r="F52" s="247">
        <v>130.5</v>
      </c>
      <c r="G52" s="248">
        <f>ROUND(E52*F52,2)</f>
        <v>1044</v>
      </c>
      <c r="H52" s="247">
        <v>0</v>
      </c>
      <c r="I52" s="248">
        <f>ROUND(E52*H52,2)</f>
        <v>0</v>
      </c>
      <c r="J52" s="247">
        <v>130.5</v>
      </c>
      <c r="K52" s="248">
        <f>ROUND(E52*J52,2)</f>
        <v>1044</v>
      </c>
      <c r="L52" s="248">
        <v>21</v>
      </c>
      <c r="M52" s="248">
        <f>G52*(1+L52/100)</f>
        <v>1263.24</v>
      </c>
      <c r="N52" s="246">
        <v>0</v>
      </c>
      <c r="O52" s="246">
        <f>ROUND(E52*N52,2)</f>
        <v>0</v>
      </c>
      <c r="P52" s="246">
        <v>0</v>
      </c>
      <c r="Q52" s="246">
        <f>ROUND(E52*P52,2)</f>
        <v>0</v>
      </c>
      <c r="R52" s="248"/>
      <c r="S52" s="248" t="s">
        <v>177</v>
      </c>
      <c r="T52" s="249" t="s">
        <v>177</v>
      </c>
      <c r="U52" s="232">
        <v>0.01</v>
      </c>
      <c r="V52" s="232">
        <f>ROUND(E52*U52,2)</f>
        <v>0.08</v>
      </c>
      <c r="W52" s="232"/>
      <c r="X52" s="232" t="s">
        <v>178</v>
      </c>
      <c r="Y52" s="232" t="s">
        <v>179</v>
      </c>
      <c r="Z52" s="212"/>
      <c r="AA52" s="212"/>
      <c r="AB52" s="212"/>
      <c r="AC52" s="212"/>
      <c r="AD52" s="212"/>
      <c r="AE52" s="212"/>
      <c r="AF52" s="212"/>
      <c r="AG52" s="212" t="s">
        <v>486</v>
      </c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2" x14ac:dyDescent="0.25">
      <c r="A53" s="229"/>
      <c r="B53" s="230"/>
      <c r="C53" s="259" t="s">
        <v>493</v>
      </c>
      <c r="D53" s="233"/>
      <c r="E53" s="234">
        <v>8</v>
      </c>
      <c r="F53" s="232"/>
      <c r="G53" s="232"/>
      <c r="H53" s="232"/>
      <c r="I53" s="232"/>
      <c r="J53" s="232"/>
      <c r="K53" s="232"/>
      <c r="L53" s="232"/>
      <c r="M53" s="232"/>
      <c r="N53" s="231"/>
      <c r="O53" s="231"/>
      <c r="P53" s="231"/>
      <c r="Q53" s="231"/>
      <c r="R53" s="232"/>
      <c r="S53" s="232"/>
      <c r="T53" s="232"/>
      <c r="U53" s="232"/>
      <c r="V53" s="232"/>
      <c r="W53" s="232"/>
      <c r="X53" s="232"/>
      <c r="Y53" s="232"/>
      <c r="Z53" s="212"/>
      <c r="AA53" s="212"/>
      <c r="AB53" s="212"/>
      <c r="AC53" s="212"/>
      <c r="AD53" s="212"/>
      <c r="AE53" s="212"/>
      <c r="AF53" s="212"/>
      <c r="AG53" s="212" t="s">
        <v>182</v>
      </c>
      <c r="AH53" s="212">
        <v>0</v>
      </c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1" x14ac:dyDescent="0.25">
      <c r="A54" s="250">
        <v>19</v>
      </c>
      <c r="B54" s="251" t="s">
        <v>494</v>
      </c>
      <c r="C54" s="260" t="s">
        <v>495</v>
      </c>
      <c r="D54" s="252" t="s">
        <v>335</v>
      </c>
      <c r="E54" s="253">
        <v>10</v>
      </c>
      <c r="F54" s="254">
        <v>2305</v>
      </c>
      <c r="G54" s="255">
        <f>ROUND(E54*F54,2)</f>
        <v>23050</v>
      </c>
      <c r="H54" s="254">
        <v>7.31</v>
      </c>
      <c r="I54" s="255">
        <f>ROUND(E54*H54,2)</f>
        <v>73.099999999999994</v>
      </c>
      <c r="J54" s="254">
        <v>2297.69</v>
      </c>
      <c r="K54" s="255">
        <f>ROUND(E54*J54,2)</f>
        <v>22976.9</v>
      </c>
      <c r="L54" s="255">
        <v>21</v>
      </c>
      <c r="M54" s="255">
        <f>G54*(1+L54/100)</f>
        <v>27890.5</v>
      </c>
      <c r="N54" s="253">
        <v>0</v>
      </c>
      <c r="O54" s="253">
        <f>ROUND(E54*N54,2)</f>
        <v>0</v>
      </c>
      <c r="P54" s="253">
        <v>0</v>
      </c>
      <c r="Q54" s="253">
        <f>ROUND(E54*P54,2)</f>
        <v>0</v>
      </c>
      <c r="R54" s="255"/>
      <c r="S54" s="255" t="s">
        <v>177</v>
      </c>
      <c r="T54" s="256" t="s">
        <v>177</v>
      </c>
      <c r="U54" s="232">
        <v>3.09</v>
      </c>
      <c r="V54" s="232">
        <f>ROUND(E54*U54,2)</f>
        <v>30.9</v>
      </c>
      <c r="W54" s="232"/>
      <c r="X54" s="232" t="s">
        <v>178</v>
      </c>
      <c r="Y54" s="232" t="s">
        <v>179</v>
      </c>
      <c r="Z54" s="212"/>
      <c r="AA54" s="212"/>
      <c r="AB54" s="212"/>
      <c r="AC54" s="212"/>
      <c r="AD54" s="212"/>
      <c r="AE54" s="212"/>
      <c r="AF54" s="212"/>
      <c r="AG54" s="212" t="s">
        <v>486</v>
      </c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1" x14ac:dyDescent="0.25">
      <c r="A55" s="243">
        <v>20</v>
      </c>
      <c r="B55" s="244" t="s">
        <v>496</v>
      </c>
      <c r="C55" s="258" t="s">
        <v>497</v>
      </c>
      <c r="D55" s="245" t="s">
        <v>498</v>
      </c>
      <c r="E55" s="246">
        <v>1</v>
      </c>
      <c r="F55" s="247">
        <v>15000</v>
      </c>
      <c r="G55" s="248">
        <f>ROUND(E55*F55,2)</f>
        <v>15000</v>
      </c>
      <c r="H55" s="247">
        <v>15000</v>
      </c>
      <c r="I55" s="248">
        <f>ROUND(E55*H55,2)</f>
        <v>15000</v>
      </c>
      <c r="J55" s="247">
        <v>0</v>
      </c>
      <c r="K55" s="248">
        <f>ROUND(E55*J55,2)</f>
        <v>0</v>
      </c>
      <c r="L55" s="248">
        <v>21</v>
      </c>
      <c r="M55" s="248">
        <f>G55*(1+L55/100)</f>
        <v>18150</v>
      </c>
      <c r="N55" s="246">
        <v>0</v>
      </c>
      <c r="O55" s="246">
        <f>ROUND(E55*N55,2)</f>
        <v>0</v>
      </c>
      <c r="P55" s="246">
        <v>0</v>
      </c>
      <c r="Q55" s="246">
        <f>ROUND(E55*P55,2)</f>
        <v>0</v>
      </c>
      <c r="R55" s="248"/>
      <c r="S55" s="248" t="s">
        <v>221</v>
      </c>
      <c r="T55" s="249" t="s">
        <v>222</v>
      </c>
      <c r="U55" s="232">
        <v>0</v>
      </c>
      <c r="V55" s="232">
        <f>ROUND(E55*U55,2)</f>
        <v>0</v>
      </c>
      <c r="W55" s="232"/>
      <c r="X55" s="232" t="s">
        <v>237</v>
      </c>
      <c r="Y55" s="232" t="s">
        <v>179</v>
      </c>
      <c r="Z55" s="212"/>
      <c r="AA55" s="212"/>
      <c r="AB55" s="212"/>
      <c r="AC55" s="212"/>
      <c r="AD55" s="212"/>
      <c r="AE55" s="212"/>
      <c r="AF55" s="212"/>
      <c r="AG55" s="212" t="s">
        <v>490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2" x14ac:dyDescent="0.25">
      <c r="A56" s="229"/>
      <c r="B56" s="230"/>
      <c r="C56" s="270" t="s">
        <v>499</v>
      </c>
      <c r="D56" s="268"/>
      <c r="E56" s="268"/>
      <c r="F56" s="268"/>
      <c r="G56" s="268"/>
      <c r="H56" s="232"/>
      <c r="I56" s="232"/>
      <c r="J56" s="232"/>
      <c r="K56" s="232"/>
      <c r="L56" s="232"/>
      <c r="M56" s="232"/>
      <c r="N56" s="231"/>
      <c r="O56" s="231"/>
      <c r="P56" s="231"/>
      <c r="Q56" s="231"/>
      <c r="R56" s="232"/>
      <c r="S56" s="232"/>
      <c r="T56" s="232"/>
      <c r="U56" s="232"/>
      <c r="V56" s="232"/>
      <c r="W56" s="232"/>
      <c r="X56" s="232"/>
      <c r="Y56" s="232"/>
      <c r="Z56" s="212"/>
      <c r="AA56" s="212"/>
      <c r="AB56" s="212"/>
      <c r="AC56" s="212"/>
      <c r="AD56" s="212"/>
      <c r="AE56" s="212"/>
      <c r="AF56" s="212"/>
      <c r="AG56" s="212" t="s">
        <v>252</v>
      </c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1" x14ac:dyDescent="0.25">
      <c r="A57" s="243">
        <v>21</v>
      </c>
      <c r="B57" s="244" t="s">
        <v>500</v>
      </c>
      <c r="C57" s="258" t="s">
        <v>501</v>
      </c>
      <c r="D57" s="245" t="s">
        <v>498</v>
      </c>
      <c r="E57" s="246">
        <v>1</v>
      </c>
      <c r="F57" s="247">
        <v>15000</v>
      </c>
      <c r="G57" s="248">
        <f>ROUND(E57*F57,2)</f>
        <v>15000</v>
      </c>
      <c r="H57" s="247">
        <v>15000</v>
      </c>
      <c r="I57" s="248">
        <f>ROUND(E57*H57,2)</f>
        <v>15000</v>
      </c>
      <c r="J57" s="247">
        <v>0</v>
      </c>
      <c r="K57" s="248">
        <f>ROUND(E57*J57,2)</f>
        <v>0</v>
      </c>
      <c r="L57" s="248">
        <v>21</v>
      </c>
      <c r="M57" s="248">
        <f>G57*(1+L57/100)</f>
        <v>18150</v>
      </c>
      <c r="N57" s="246">
        <v>0</v>
      </c>
      <c r="O57" s="246">
        <f>ROUND(E57*N57,2)</f>
        <v>0</v>
      </c>
      <c r="P57" s="246">
        <v>0</v>
      </c>
      <c r="Q57" s="246">
        <f>ROUND(E57*P57,2)</f>
        <v>0</v>
      </c>
      <c r="R57" s="248"/>
      <c r="S57" s="248" t="s">
        <v>221</v>
      </c>
      <c r="T57" s="249" t="s">
        <v>222</v>
      </c>
      <c r="U57" s="232">
        <v>0</v>
      </c>
      <c r="V57" s="232">
        <f>ROUND(E57*U57,2)</f>
        <v>0</v>
      </c>
      <c r="W57" s="232"/>
      <c r="X57" s="232" t="s">
        <v>237</v>
      </c>
      <c r="Y57" s="232" t="s">
        <v>179</v>
      </c>
      <c r="Z57" s="212"/>
      <c r="AA57" s="212"/>
      <c r="AB57" s="212"/>
      <c r="AC57" s="212"/>
      <c r="AD57" s="212"/>
      <c r="AE57" s="212"/>
      <c r="AF57" s="212"/>
      <c r="AG57" s="212" t="s">
        <v>490</v>
      </c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2" x14ac:dyDescent="0.25">
      <c r="A58" s="229"/>
      <c r="B58" s="230"/>
      <c r="C58" s="270" t="s">
        <v>499</v>
      </c>
      <c r="D58" s="268"/>
      <c r="E58" s="268"/>
      <c r="F58" s="268"/>
      <c r="G58" s="268"/>
      <c r="H58" s="232"/>
      <c r="I58" s="232"/>
      <c r="J58" s="232"/>
      <c r="K58" s="232"/>
      <c r="L58" s="232"/>
      <c r="M58" s="232"/>
      <c r="N58" s="231"/>
      <c r="O58" s="231"/>
      <c r="P58" s="231"/>
      <c r="Q58" s="231"/>
      <c r="R58" s="232"/>
      <c r="S58" s="232"/>
      <c r="T58" s="232"/>
      <c r="U58" s="232"/>
      <c r="V58" s="232"/>
      <c r="W58" s="232"/>
      <c r="X58" s="232"/>
      <c r="Y58" s="232"/>
      <c r="Z58" s="212"/>
      <c r="AA58" s="212"/>
      <c r="AB58" s="212"/>
      <c r="AC58" s="212"/>
      <c r="AD58" s="212"/>
      <c r="AE58" s="212"/>
      <c r="AF58" s="212"/>
      <c r="AG58" s="212" t="s">
        <v>252</v>
      </c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1" x14ac:dyDescent="0.25">
      <c r="A59" s="243">
        <v>22</v>
      </c>
      <c r="B59" s="244" t="s">
        <v>502</v>
      </c>
      <c r="C59" s="258" t="s">
        <v>503</v>
      </c>
      <c r="D59" s="245" t="s">
        <v>498</v>
      </c>
      <c r="E59" s="246">
        <v>3</v>
      </c>
      <c r="F59" s="247">
        <v>15000</v>
      </c>
      <c r="G59" s="248">
        <f>ROUND(E59*F59,2)</f>
        <v>45000</v>
      </c>
      <c r="H59" s="247">
        <v>15000</v>
      </c>
      <c r="I59" s="248">
        <f>ROUND(E59*H59,2)</f>
        <v>45000</v>
      </c>
      <c r="J59" s="247">
        <v>0</v>
      </c>
      <c r="K59" s="248">
        <f>ROUND(E59*J59,2)</f>
        <v>0</v>
      </c>
      <c r="L59" s="248">
        <v>21</v>
      </c>
      <c r="M59" s="248">
        <f>G59*(1+L59/100)</f>
        <v>54450</v>
      </c>
      <c r="N59" s="246">
        <v>0</v>
      </c>
      <c r="O59" s="246">
        <f>ROUND(E59*N59,2)</f>
        <v>0</v>
      </c>
      <c r="P59" s="246">
        <v>0</v>
      </c>
      <c r="Q59" s="246">
        <f>ROUND(E59*P59,2)</f>
        <v>0</v>
      </c>
      <c r="R59" s="248"/>
      <c r="S59" s="248" t="s">
        <v>221</v>
      </c>
      <c r="T59" s="249" t="s">
        <v>222</v>
      </c>
      <c r="U59" s="232">
        <v>0</v>
      </c>
      <c r="V59" s="232">
        <f>ROUND(E59*U59,2)</f>
        <v>0</v>
      </c>
      <c r="W59" s="232"/>
      <c r="X59" s="232" t="s">
        <v>237</v>
      </c>
      <c r="Y59" s="232" t="s">
        <v>179</v>
      </c>
      <c r="Z59" s="212"/>
      <c r="AA59" s="212"/>
      <c r="AB59" s="212"/>
      <c r="AC59" s="212"/>
      <c r="AD59" s="212"/>
      <c r="AE59" s="212"/>
      <c r="AF59" s="212"/>
      <c r="AG59" s="212" t="s">
        <v>490</v>
      </c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2" x14ac:dyDescent="0.25">
      <c r="A60" s="229"/>
      <c r="B60" s="230"/>
      <c r="C60" s="270" t="s">
        <v>499</v>
      </c>
      <c r="D60" s="268"/>
      <c r="E60" s="268"/>
      <c r="F60" s="268"/>
      <c r="G60" s="268"/>
      <c r="H60" s="232"/>
      <c r="I60" s="232"/>
      <c r="J60" s="232"/>
      <c r="K60" s="232"/>
      <c r="L60" s="232"/>
      <c r="M60" s="232"/>
      <c r="N60" s="231"/>
      <c r="O60" s="231"/>
      <c r="P60" s="231"/>
      <c r="Q60" s="231"/>
      <c r="R60" s="232"/>
      <c r="S60" s="232"/>
      <c r="T60" s="232"/>
      <c r="U60" s="232"/>
      <c r="V60" s="232"/>
      <c r="W60" s="232"/>
      <c r="X60" s="232"/>
      <c r="Y60" s="232"/>
      <c r="Z60" s="212"/>
      <c r="AA60" s="212"/>
      <c r="AB60" s="212"/>
      <c r="AC60" s="212"/>
      <c r="AD60" s="212"/>
      <c r="AE60" s="212"/>
      <c r="AF60" s="212"/>
      <c r="AG60" s="212" t="s">
        <v>252</v>
      </c>
      <c r="AH60" s="212"/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ht="20" outlineLevel="1" x14ac:dyDescent="0.25">
      <c r="A61" s="243">
        <v>23</v>
      </c>
      <c r="B61" s="244" t="s">
        <v>504</v>
      </c>
      <c r="C61" s="258" t="s">
        <v>505</v>
      </c>
      <c r="D61" s="245" t="s">
        <v>498</v>
      </c>
      <c r="E61" s="246">
        <v>5</v>
      </c>
      <c r="F61" s="247">
        <v>15000</v>
      </c>
      <c r="G61" s="248">
        <f>ROUND(E61*F61,2)</f>
        <v>75000</v>
      </c>
      <c r="H61" s="247">
        <v>15000</v>
      </c>
      <c r="I61" s="248">
        <f>ROUND(E61*H61,2)</f>
        <v>75000</v>
      </c>
      <c r="J61" s="247">
        <v>0</v>
      </c>
      <c r="K61" s="248">
        <f>ROUND(E61*J61,2)</f>
        <v>0</v>
      </c>
      <c r="L61" s="248">
        <v>21</v>
      </c>
      <c r="M61" s="248">
        <f>G61*(1+L61/100)</f>
        <v>90750</v>
      </c>
      <c r="N61" s="246">
        <v>0</v>
      </c>
      <c r="O61" s="246">
        <f>ROUND(E61*N61,2)</f>
        <v>0</v>
      </c>
      <c r="P61" s="246">
        <v>0</v>
      </c>
      <c r="Q61" s="246">
        <f>ROUND(E61*P61,2)</f>
        <v>0</v>
      </c>
      <c r="R61" s="248"/>
      <c r="S61" s="248" t="s">
        <v>221</v>
      </c>
      <c r="T61" s="249" t="s">
        <v>222</v>
      </c>
      <c r="U61" s="232">
        <v>0</v>
      </c>
      <c r="V61" s="232">
        <f>ROUND(E61*U61,2)</f>
        <v>0</v>
      </c>
      <c r="W61" s="232"/>
      <c r="X61" s="232" t="s">
        <v>237</v>
      </c>
      <c r="Y61" s="232" t="s">
        <v>179</v>
      </c>
      <c r="Z61" s="212"/>
      <c r="AA61" s="212"/>
      <c r="AB61" s="212"/>
      <c r="AC61" s="212"/>
      <c r="AD61" s="212"/>
      <c r="AE61" s="212"/>
      <c r="AF61" s="212"/>
      <c r="AG61" s="212" t="s">
        <v>490</v>
      </c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2" x14ac:dyDescent="0.25">
      <c r="A62" s="229"/>
      <c r="B62" s="230"/>
      <c r="C62" s="270" t="s">
        <v>499</v>
      </c>
      <c r="D62" s="268"/>
      <c r="E62" s="268"/>
      <c r="F62" s="268"/>
      <c r="G62" s="268"/>
      <c r="H62" s="232"/>
      <c r="I62" s="232"/>
      <c r="J62" s="232"/>
      <c r="K62" s="232"/>
      <c r="L62" s="232"/>
      <c r="M62" s="232"/>
      <c r="N62" s="231"/>
      <c r="O62" s="231"/>
      <c r="P62" s="231"/>
      <c r="Q62" s="231"/>
      <c r="R62" s="232"/>
      <c r="S62" s="232"/>
      <c r="T62" s="232"/>
      <c r="U62" s="232"/>
      <c r="V62" s="232"/>
      <c r="W62" s="232"/>
      <c r="X62" s="232"/>
      <c r="Y62" s="232"/>
      <c r="Z62" s="212"/>
      <c r="AA62" s="212"/>
      <c r="AB62" s="212"/>
      <c r="AC62" s="212"/>
      <c r="AD62" s="212"/>
      <c r="AE62" s="212"/>
      <c r="AF62" s="212"/>
      <c r="AG62" s="212" t="s">
        <v>252</v>
      </c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outlineLevel="1" x14ac:dyDescent="0.25">
      <c r="A63" s="250">
        <v>24</v>
      </c>
      <c r="B63" s="251" t="s">
        <v>506</v>
      </c>
      <c r="C63" s="260" t="s">
        <v>507</v>
      </c>
      <c r="D63" s="252" t="s">
        <v>335</v>
      </c>
      <c r="E63" s="253">
        <v>2</v>
      </c>
      <c r="F63" s="254">
        <v>443</v>
      </c>
      <c r="G63" s="255">
        <f>ROUND(E63*F63,2)</f>
        <v>886</v>
      </c>
      <c r="H63" s="254">
        <v>58.74</v>
      </c>
      <c r="I63" s="255">
        <f>ROUND(E63*H63,2)</f>
        <v>117.48</v>
      </c>
      <c r="J63" s="254">
        <v>384.26</v>
      </c>
      <c r="K63" s="255">
        <f>ROUND(E63*J63,2)</f>
        <v>768.52</v>
      </c>
      <c r="L63" s="255">
        <v>21</v>
      </c>
      <c r="M63" s="255">
        <f>G63*(1+L63/100)</f>
        <v>1072.06</v>
      </c>
      <c r="N63" s="253">
        <v>4.4999999999999999E-4</v>
      </c>
      <c r="O63" s="253">
        <f>ROUND(E63*N63,2)</f>
        <v>0</v>
      </c>
      <c r="P63" s="253">
        <v>0</v>
      </c>
      <c r="Q63" s="253">
        <f>ROUND(E63*P63,2)</f>
        <v>0</v>
      </c>
      <c r="R63" s="255"/>
      <c r="S63" s="255" t="s">
        <v>177</v>
      </c>
      <c r="T63" s="256" t="s">
        <v>177</v>
      </c>
      <c r="U63" s="232">
        <v>0.57099999999999995</v>
      </c>
      <c r="V63" s="232">
        <f>ROUND(E63*U63,2)</f>
        <v>1.1399999999999999</v>
      </c>
      <c r="W63" s="232"/>
      <c r="X63" s="232" t="s">
        <v>178</v>
      </c>
      <c r="Y63" s="232" t="s">
        <v>179</v>
      </c>
      <c r="Z63" s="212"/>
      <c r="AA63" s="212"/>
      <c r="AB63" s="212"/>
      <c r="AC63" s="212"/>
      <c r="AD63" s="212"/>
      <c r="AE63" s="212"/>
      <c r="AF63" s="212"/>
      <c r="AG63" s="212" t="s">
        <v>180</v>
      </c>
      <c r="AH63" s="212"/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1" x14ac:dyDescent="0.25">
      <c r="A64" s="250">
        <v>25</v>
      </c>
      <c r="B64" s="251" t="s">
        <v>508</v>
      </c>
      <c r="C64" s="260" t="s">
        <v>509</v>
      </c>
      <c r="D64" s="252" t="s">
        <v>335</v>
      </c>
      <c r="E64" s="253">
        <v>6</v>
      </c>
      <c r="F64" s="254">
        <v>77.099999999999994</v>
      </c>
      <c r="G64" s="255">
        <f>ROUND(E64*F64,2)</f>
        <v>462.6</v>
      </c>
      <c r="H64" s="254">
        <v>4.32</v>
      </c>
      <c r="I64" s="255">
        <f>ROUND(E64*H64,2)</f>
        <v>25.92</v>
      </c>
      <c r="J64" s="254">
        <v>72.78</v>
      </c>
      <c r="K64" s="255">
        <f>ROUND(E64*J64,2)</f>
        <v>436.68</v>
      </c>
      <c r="L64" s="255">
        <v>21</v>
      </c>
      <c r="M64" s="255">
        <f>G64*(1+L64/100)</f>
        <v>559.74599999999998</v>
      </c>
      <c r="N64" s="253">
        <v>1.0000000000000001E-5</v>
      </c>
      <c r="O64" s="253">
        <f>ROUND(E64*N64,2)</f>
        <v>0</v>
      </c>
      <c r="P64" s="253">
        <v>0</v>
      </c>
      <c r="Q64" s="253">
        <f>ROUND(E64*P64,2)</f>
        <v>0</v>
      </c>
      <c r="R64" s="255"/>
      <c r="S64" s="255" t="s">
        <v>177</v>
      </c>
      <c r="T64" s="256" t="s">
        <v>177</v>
      </c>
      <c r="U64" s="232">
        <v>0.12</v>
      </c>
      <c r="V64" s="232">
        <f>ROUND(E64*U64,2)</f>
        <v>0.72</v>
      </c>
      <c r="W64" s="232"/>
      <c r="X64" s="232" t="s">
        <v>178</v>
      </c>
      <c r="Y64" s="232" t="s">
        <v>179</v>
      </c>
      <c r="Z64" s="212"/>
      <c r="AA64" s="212"/>
      <c r="AB64" s="212"/>
      <c r="AC64" s="212"/>
      <c r="AD64" s="212"/>
      <c r="AE64" s="212"/>
      <c r="AF64" s="212"/>
      <c r="AG64" s="212" t="s">
        <v>180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1" x14ac:dyDescent="0.25">
      <c r="A65" s="250">
        <v>26</v>
      </c>
      <c r="B65" s="251" t="s">
        <v>510</v>
      </c>
      <c r="C65" s="260" t="s">
        <v>511</v>
      </c>
      <c r="D65" s="252" t="s">
        <v>335</v>
      </c>
      <c r="E65" s="253">
        <v>6</v>
      </c>
      <c r="F65" s="254">
        <v>71.06</v>
      </c>
      <c r="G65" s="255">
        <f>ROUND(E65*F65,2)</f>
        <v>426.36</v>
      </c>
      <c r="H65" s="254">
        <v>71.06</v>
      </c>
      <c r="I65" s="255">
        <f>ROUND(E65*H65,2)</f>
        <v>426.36</v>
      </c>
      <c r="J65" s="254">
        <v>0</v>
      </c>
      <c r="K65" s="255">
        <f>ROUND(E65*J65,2)</f>
        <v>0</v>
      </c>
      <c r="L65" s="255">
        <v>21</v>
      </c>
      <c r="M65" s="255">
        <f>G65*(1+L65/100)</f>
        <v>515.89559999999994</v>
      </c>
      <c r="N65" s="253">
        <v>3.7000000000000002E-3</v>
      </c>
      <c r="O65" s="253">
        <f>ROUND(E65*N65,2)</f>
        <v>0.02</v>
      </c>
      <c r="P65" s="253">
        <v>0</v>
      </c>
      <c r="Q65" s="253">
        <f>ROUND(E65*P65,2)</f>
        <v>0</v>
      </c>
      <c r="R65" s="255"/>
      <c r="S65" s="255" t="s">
        <v>221</v>
      </c>
      <c r="T65" s="256" t="s">
        <v>222</v>
      </c>
      <c r="U65" s="232">
        <v>0</v>
      </c>
      <c r="V65" s="232">
        <f>ROUND(E65*U65,2)</f>
        <v>0</v>
      </c>
      <c r="W65" s="232"/>
      <c r="X65" s="232" t="s">
        <v>237</v>
      </c>
      <c r="Y65" s="232" t="s">
        <v>179</v>
      </c>
      <c r="Z65" s="212"/>
      <c r="AA65" s="212"/>
      <c r="AB65" s="212"/>
      <c r="AC65" s="212"/>
      <c r="AD65" s="212"/>
      <c r="AE65" s="212"/>
      <c r="AF65" s="212"/>
      <c r="AG65" s="212" t="s">
        <v>238</v>
      </c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outlineLevel="1" x14ac:dyDescent="0.25">
      <c r="A66" s="250">
        <v>27</v>
      </c>
      <c r="B66" s="251" t="s">
        <v>512</v>
      </c>
      <c r="C66" s="260" t="s">
        <v>513</v>
      </c>
      <c r="D66" s="252" t="s">
        <v>335</v>
      </c>
      <c r="E66" s="253">
        <v>6</v>
      </c>
      <c r="F66" s="254">
        <v>16.3</v>
      </c>
      <c r="G66" s="255">
        <f>ROUND(E66*F66,2)</f>
        <v>97.8</v>
      </c>
      <c r="H66" s="254">
        <v>16.3</v>
      </c>
      <c r="I66" s="255">
        <f>ROUND(E66*H66,2)</f>
        <v>97.8</v>
      </c>
      <c r="J66" s="254">
        <v>0</v>
      </c>
      <c r="K66" s="255">
        <f>ROUND(E66*J66,2)</f>
        <v>0</v>
      </c>
      <c r="L66" s="255">
        <v>21</v>
      </c>
      <c r="M66" s="255">
        <f>G66*(1+L66/100)</f>
        <v>118.33799999999999</v>
      </c>
      <c r="N66" s="253">
        <v>8.0000000000000004E-4</v>
      </c>
      <c r="O66" s="253">
        <f>ROUND(E66*N66,2)</f>
        <v>0</v>
      </c>
      <c r="P66" s="253">
        <v>0</v>
      </c>
      <c r="Q66" s="253">
        <f>ROUND(E66*P66,2)</f>
        <v>0</v>
      </c>
      <c r="R66" s="255" t="s">
        <v>416</v>
      </c>
      <c r="S66" s="255" t="s">
        <v>177</v>
      </c>
      <c r="T66" s="256" t="s">
        <v>177</v>
      </c>
      <c r="U66" s="232">
        <v>0</v>
      </c>
      <c r="V66" s="232">
        <f>ROUND(E66*U66,2)</f>
        <v>0</v>
      </c>
      <c r="W66" s="232"/>
      <c r="X66" s="232" t="s">
        <v>237</v>
      </c>
      <c r="Y66" s="232" t="s">
        <v>179</v>
      </c>
      <c r="Z66" s="212"/>
      <c r="AA66" s="212"/>
      <c r="AB66" s="212"/>
      <c r="AC66" s="212"/>
      <c r="AD66" s="212"/>
      <c r="AE66" s="212"/>
      <c r="AF66" s="212"/>
      <c r="AG66" s="212" t="s">
        <v>238</v>
      </c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outlineLevel="1" x14ac:dyDescent="0.25">
      <c r="A67" s="250">
        <v>28</v>
      </c>
      <c r="B67" s="251" t="s">
        <v>514</v>
      </c>
      <c r="C67" s="260" t="s">
        <v>515</v>
      </c>
      <c r="D67" s="252" t="s">
        <v>335</v>
      </c>
      <c r="E67" s="253">
        <v>1</v>
      </c>
      <c r="F67" s="254">
        <v>115</v>
      </c>
      <c r="G67" s="255">
        <f>ROUND(E67*F67,2)</f>
        <v>115</v>
      </c>
      <c r="H67" s="254">
        <v>115</v>
      </c>
      <c r="I67" s="255">
        <f>ROUND(E67*H67,2)</f>
        <v>115</v>
      </c>
      <c r="J67" s="254">
        <v>0</v>
      </c>
      <c r="K67" s="255">
        <f>ROUND(E67*J67,2)</f>
        <v>0</v>
      </c>
      <c r="L67" s="255">
        <v>21</v>
      </c>
      <c r="M67" s="255">
        <f>G67*(1+L67/100)</f>
        <v>139.15</v>
      </c>
      <c r="N67" s="253">
        <v>5.0000000000000001E-4</v>
      </c>
      <c r="O67" s="253">
        <f>ROUND(E67*N67,2)</f>
        <v>0</v>
      </c>
      <c r="P67" s="253">
        <v>0</v>
      </c>
      <c r="Q67" s="253">
        <f>ROUND(E67*P67,2)</f>
        <v>0</v>
      </c>
      <c r="R67" s="255" t="s">
        <v>416</v>
      </c>
      <c r="S67" s="255" t="s">
        <v>177</v>
      </c>
      <c r="T67" s="256" t="s">
        <v>177</v>
      </c>
      <c r="U67" s="232">
        <v>0</v>
      </c>
      <c r="V67" s="232">
        <f>ROUND(E67*U67,2)</f>
        <v>0</v>
      </c>
      <c r="W67" s="232"/>
      <c r="X67" s="232" t="s">
        <v>237</v>
      </c>
      <c r="Y67" s="232" t="s">
        <v>179</v>
      </c>
      <c r="Z67" s="212"/>
      <c r="AA67" s="212"/>
      <c r="AB67" s="212"/>
      <c r="AC67" s="212"/>
      <c r="AD67" s="212"/>
      <c r="AE67" s="212"/>
      <c r="AF67" s="212"/>
      <c r="AG67" s="212" t="s">
        <v>238</v>
      </c>
      <c r="AH67" s="212"/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1" x14ac:dyDescent="0.25">
      <c r="A68" s="243">
        <v>29</v>
      </c>
      <c r="B68" s="244" t="s">
        <v>516</v>
      </c>
      <c r="C68" s="258" t="s">
        <v>517</v>
      </c>
      <c r="D68" s="245" t="s">
        <v>335</v>
      </c>
      <c r="E68" s="246">
        <v>10</v>
      </c>
      <c r="F68" s="247">
        <v>17.8</v>
      </c>
      <c r="G68" s="248">
        <f>ROUND(E68*F68,2)</f>
        <v>178</v>
      </c>
      <c r="H68" s="247">
        <v>0</v>
      </c>
      <c r="I68" s="248">
        <f>ROUND(E68*H68,2)</f>
        <v>0</v>
      </c>
      <c r="J68" s="247">
        <v>17.8</v>
      </c>
      <c r="K68" s="248">
        <f>ROUND(E68*J68,2)</f>
        <v>178</v>
      </c>
      <c r="L68" s="248">
        <v>21</v>
      </c>
      <c r="M68" s="248">
        <f>G68*(1+L68/100)</f>
        <v>215.38</v>
      </c>
      <c r="N68" s="246">
        <v>0</v>
      </c>
      <c r="O68" s="246">
        <f>ROUND(E68*N68,2)</f>
        <v>0</v>
      </c>
      <c r="P68" s="246">
        <v>0</v>
      </c>
      <c r="Q68" s="246">
        <f>ROUND(E68*P68,2)</f>
        <v>0</v>
      </c>
      <c r="R68" s="248"/>
      <c r="S68" s="248" t="s">
        <v>177</v>
      </c>
      <c r="T68" s="249" t="s">
        <v>177</v>
      </c>
      <c r="U68" s="232">
        <v>0.03</v>
      </c>
      <c r="V68" s="232">
        <f>ROUND(E68*U68,2)</f>
        <v>0.3</v>
      </c>
      <c r="W68" s="232"/>
      <c r="X68" s="232" t="s">
        <v>178</v>
      </c>
      <c r="Y68" s="232" t="s">
        <v>179</v>
      </c>
      <c r="Z68" s="212"/>
      <c r="AA68" s="212"/>
      <c r="AB68" s="212"/>
      <c r="AC68" s="212"/>
      <c r="AD68" s="212"/>
      <c r="AE68" s="212"/>
      <c r="AF68" s="212"/>
      <c r="AG68" s="212" t="s">
        <v>180</v>
      </c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2" x14ac:dyDescent="0.25">
      <c r="A69" s="229"/>
      <c r="B69" s="230"/>
      <c r="C69" s="259" t="s">
        <v>518</v>
      </c>
      <c r="D69" s="233"/>
      <c r="E69" s="234">
        <v>10</v>
      </c>
      <c r="F69" s="232"/>
      <c r="G69" s="232"/>
      <c r="H69" s="232"/>
      <c r="I69" s="232"/>
      <c r="J69" s="232"/>
      <c r="K69" s="232"/>
      <c r="L69" s="232"/>
      <c r="M69" s="232"/>
      <c r="N69" s="231"/>
      <c r="O69" s="231"/>
      <c r="P69" s="231"/>
      <c r="Q69" s="231"/>
      <c r="R69" s="232"/>
      <c r="S69" s="232"/>
      <c r="T69" s="232"/>
      <c r="U69" s="232"/>
      <c r="V69" s="232"/>
      <c r="W69" s="232"/>
      <c r="X69" s="232"/>
      <c r="Y69" s="232"/>
      <c r="Z69" s="212"/>
      <c r="AA69" s="212"/>
      <c r="AB69" s="212"/>
      <c r="AC69" s="212"/>
      <c r="AD69" s="212"/>
      <c r="AE69" s="212"/>
      <c r="AF69" s="212"/>
      <c r="AG69" s="212" t="s">
        <v>182</v>
      </c>
      <c r="AH69" s="212">
        <v>0</v>
      </c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1" x14ac:dyDescent="0.25">
      <c r="A70" s="243">
        <v>30</v>
      </c>
      <c r="B70" s="244" t="s">
        <v>519</v>
      </c>
      <c r="C70" s="258" t="s">
        <v>520</v>
      </c>
      <c r="D70" s="245" t="s">
        <v>213</v>
      </c>
      <c r="E70" s="246">
        <v>3.5</v>
      </c>
      <c r="F70" s="247">
        <v>280</v>
      </c>
      <c r="G70" s="248">
        <f>ROUND(E70*F70,2)</f>
        <v>980</v>
      </c>
      <c r="H70" s="247">
        <v>280</v>
      </c>
      <c r="I70" s="248">
        <f>ROUND(E70*H70,2)</f>
        <v>980</v>
      </c>
      <c r="J70" s="247">
        <v>0</v>
      </c>
      <c r="K70" s="248">
        <f>ROUND(E70*J70,2)</f>
        <v>0</v>
      </c>
      <c r="L70" s="248">
        <v>21</v>
      </c>
      <c r="M70" s="248">
        <f>G70*(1+L70/100)</f>
        <v>1185.8</v>
      </c>
      <c r="N70" s="246">
        <v>0</v>
      </c>
      <c r="O70" s="246">
        <f>ROUND(E70*N70,2)</f>
        <v>0</v>
      </c>
      <c r="P70" s="246">
        <v>0</v>
      </c>
      <c r="Q70" s="246">
        <f>ROUND(E70*P70,2)</f>
        <v>0</v>
      </c>
      <c r="R70" s="248"/>
      <c r="S70" s="248" t="s">
        <v>221</v>
      </c>
      <c r="T70" s="249" t="s">
        <v>222</v>
      </c>
      <c r="U70" s="232">
        <v>0</v>
      </c>
      <c r="V70" s="232">
        <f>ROUND(E70*U70,2)</f>
        <v>0</v>
      </c>
      <c r="W70" s="232"/>
      <c r="X70" s="232" t="s">
        <v>237</v>
      </c>
      <c r="Y70" s="232" t="s">
        <v>179</v>
      </c>
      <c r="Z70" s="212"/>
      <c r="AA70" s="212"/>
      <c r="AB70" s="212"/>
      <c r="AC70" s="212"/>
      <c r="AD70" s="212"/>
      <c r="AE70" s="212"/>
      <c r="AF70" s="212"/>
      <c r="AG70" s="212" t="s">
        <v>490</v>
      </c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2" x14ac:dyDescent="0.25">
      <c r="A71" s="229"/>
      <c r="B71" s="230"/>
      <c r="C71" s="259" t="s">
        <v>521</v>
      </c>
      <c r="D71" s="233"/>
      <c r="E71" s="234">
        <v>3.5</v>
      </c>
      <c r="F71" s="232"/>
      <c r="G71" s="232"/>
      <c r="H71" s="232"/>
      <c r="I71" s="232"/>
      <c r="J71" s="232"/>
      <c r="K71" s="232"/>
      <c r="L71" s="232"/>
      <c r="M71" s="232"/>
      <c r="N71" s="231"/>
      <c r="O71" s="231"/>
      <c r="P71" s="231"/>
      <c r="Q71" s="231"/>
      <c r="R71" s="232"/>
      <c r="S71" s="232"/>
      <c r="T71" s="232"/>
      <c r="U71" s="232"/>
      <c r="V71" s="232"/>
      <c r="W71" s="232"/>
      <c r="X71" s="232"/>
      <c r="Y71" s="232"/>
      <c r="Z71" s="212"/>
      <c r="AA71" s="212"/>
      <c r="AB71" s="212"/>
      <c r="AC71" s="212"/>
      <c r="AD71" s="212"/>
      <c r="AE71" s="212"/>
      <c r="AF71" s="212"/>
      <c r="AG71" s="212" t="s">
        <v>182</v>
      </c>
      <c r="AH71" s="212">
        <v>0</v>
      </c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outlineLevel="1" x14ac:dyDescent="0.25">
      <c r="A72" s="243">
        <v>31</v>
      </c>
      <c r="B72" s="244" t="s">
        <v>522</v>
      </c>
      <c r="C72" s="258" t="s">
        <v>523</v>
      </c>
      <c r="D72" s="245" t="s">
        <v>246</v>
      </c>
      <c r="E72" s="246">
        <v>1E-3</v>
      </c>
      <c r="F72" s="247">
        <v>57180</v>
      </c>
      <c r="G72" s="248">
        <f>ROUND(E72*F72,2)</f>
        <v>57.18</v>
      </c>
      <c r="H72" s="247">
        <v>0</v>
      </c>
      <c r="I72" s="248">
        <f>ROUND(E72*H72,2)</f>
        <v>0</v>
      </c>
      <c r="J72" s="247">
        <v>57180</v>
      </c>
      <c r="K72" s="248">
        <f>ROUND(E72*J72,2)</f>
        <v>57.18</v>
      </c>
      <c r="L72" s="248">
        <v>21</v>
      </c>
      <c r="M72" s="248">
        <f>G72*(1+L72/100)</f>
        <v>69.187799999999996</v>
      </c>
      <c r="N72" s="246">
        <v>0</v>
      </c>
      <c r="O72" s="246">
        <f>ROUND(E72*N72,2)</f>
        <v>0</v>
      </c>
      <c r="P72" s="246">
        <v>0</v>
      </c>
      <c r="Q72" s="246">
        <f>ROUND(E72*P72,2)</f>
        <v>0</v>
      </c>
      <c r="R72" s="248"/>
      <c r="S72" s="248" t="s">
        <v>177</v>
      </c>
      <c r="T72" s="249" t="s">
        <v>177</v>
      </c>
      <c r="U72" s="232">
        <v>94.29</v>
      </c>
      <c r="V72" s="232">
        <f>ROUND(E72*U72,2)</f>
        <v>0.09</v>
      </c>
      <c r="W72" s="232"/>
      <c r="X72" s="232" t="s">
        <v>178</v>
      </c>
      <c r="Y72" s="232" t="s">
        <v>179</v>
      </c>
      <c r="Z72" s="212"/>
      <c r="AA72" s="212"/>
      <c r="AB72" s="212"/>
      <c r="AC72" s="212"/>
      <c r="AD72" s="212"/>
      <c r="AE72" s="212"/>
      <c r="AF72" s="212"/>
      <c r="AG72" s="212" t="s">
        <v>180</v>
      </c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2" x14ac:dyDescent="0.25">
      <c r="A73" s="229"/>
      <c r="B73" s="230"/>
      <c r="C73" s="259" t="s">
        <v>524</v>
      </c>
      <c r="D73" s="233"/>
      <c r="E73" s="234">
        <v>1E-3</v>
      </c>
      <c r="F73" s="232"/>
      <c r="G73" s="232"/>
      <c r="H73" s="232"/>
      <c r="I73" s="232"/>
      <c r="J73" s="232"/>
      <c r="K73" s="232"/>
      <c r="L73" s="232"/>
      <c r="M73" s="232"/>
      <c r="N73" s="231"/>
      <c r="O73" s="231"/>
      <c r="P73" s="231"/>
      <c r="Q73" s="231"/>
      <c r="R73" s="232"/>
      <c r="S73" s="232"/>
      <c r="T73" s="232"/>
      <c r="U73" s="232"/>
      <c r="V73" s="232"/>
      <c r="W73" s="232"/>
      <c r="X73" s="232"/>
      <c r="Y73" s="232"/>
      <c r="Z73" s="212"/>
      <c r="AA73" s="212"/>
      <c r="AB73" s="212"/>
      <c r="AC73" s="212"/>
      <c r="AD73" s="212"/>
      <c r="AE73" s="212"/>
      <c r="AF73" s="212"/>
      <c r="AG73" s="212" t="s">
        <v>182</v>
      </c>
      <c r="AH73" s="212">
        <v>0</v>
      </c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1" x14ac:dyDescent="0.25">
      <c r="A74" s="243">
        <v>32</v>
      </c>
      <c r="B74" s="244" t="s">
        <v>525</v>
      </c>
      <c r="C74" s="258" t="s">
        <v>526</v>
      </c>
      <c r="D74" s="245" t="s">
        <v>246</v>
      </c>
      <c r="E74" s="246">
        <v>1E-3</v>
      </c>
      <c r="F74" s="247">
        <v>35000</v>
      </c>
      <c r="G74" s="248">
        <f>ROUND(E74*F74,2)</f>
        <v>35</v>
      </c>
      <c r="H74" s="247">
        <v>35000</v>
      </c>
      <c r="I74" s="248">
        <f>ROUND(E74*H74,2)</f>
        <v>35</v>
      </c>
      <c r="J74" s="247">
        <v>0</v>
      </c>
      <c r="K74" s="248">
        <f>ROUND(E74*J74,2)</f>
        <v>0</v>
      </c>
      <c r="L74" s="248">
        <v>21</v>
      </c>
      <c r="M74" s="248">
        <f>G74*(1+L74/100)</f>
        <v>42.35</v>
      </c>
      <c r="N74" s="246">
        <v>1</v>
      </c>
      <c r="O74" s="246">
        <f>ROUND(E74*N74,2)</f>
        <v>0</v>
      </c>
      <c r="P74" s="246">
        <v>0</v>
      </c>
      <c r="Q74" s="246">
        <f>ROUND(E74*P74,2)</f>
        <v>0</v>
      </c>
      <c r="R74" s="248"/>
      <c r="S74" s="248" t="s">
        <v>221</v>
      </c>
      <c r="T74" s="249" t="s">
        <v>222</v>
      </c>
      <c r="U74" s="232">
        <v>0</v>
      </c>
      <c r="V74" s="232">
        <f>ROUND(E74*U74,2)</f>
        <v>0</v>
      </c>
      <c r="W74" s="232"/>
      <c r="X74" s="232" t="s">
        <v>237</v>
      </c>
      <c r="Y74" s="232" t="s">
        <v>179</v>
      </c>
      <c r="Z74" s="212"/>
      <c r="AA74" s="212"/>
      <c r="AB74" s="212"/>
      <c r="AC74" s="212"/>
      <c r="AD74" s="212"/>
      <c r="AE74" s="212"/>
      <c r="AF74" s="212"/>
      <c r="AG74" s="212" t="s">
        <v>238</v>
      </c>
      <c r="AH74" s="212"/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2" x14ac:dyDescent="0.25">
      <c r="A75" s="229"/>
      <c r="B75" s="230"/>
      <c r="C75" s="259" t="s">
        <v>524</v>
      </c>
      <c r="D75" s="233"/>
      <c r="E75" s="234">
        <v>1E-3</v>
      </c>
      <c r="F75" s="232"/>
      <c r="G75" s="232"/>
      <c r="H75" s="232"/>
      <c r="I75" s="232"/>
      <c r="J75" s="232"/>
      <c r="K75" s="232"/>
      <c r="L75" s="232"/>
      <c r="M75" s="232"/>
      <c r="N75" s="231"/>
      <c r="O75" s="231"/>
      <c r="P75" s="231"/>
      <c r="Q75" s="231"/>
      <c r="R75" s="232"/>
      <c r="S75" s="232"/>
      <c r="T75" s="232"/>
      <c r="U75" s="232"/>
      <c r="V75" s="232"/>
      <c r="W75" s="232"/>
      <c r="X75" s="232"/>
      <c r="Y75" s="232"/>
      <c r="Z75" s="212"/>
      <c r="AA75" s="212"/>
      <c r="AB75" s="212"/>
      <c r="AC75" s="212"/>
      <c r="AD75" s="212"/>
      <c r="AE75" s="212"/>
      <c r="AF75" s="212"/>
      <c r="AG75" s="212" t="s">
        <v>182</v>
      </c>
      <c r="AH75" s="212">
        <v>0</v>
      </c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outlineLevel="1" x14ac:dyDescent="0.25">
      <c r="A76" s="243">
        <v>33</v>
      </c>
      <c r="B76" s="244" t="s">
        <v>527</v>
      </c>
      <c r="C76" s="258" t="s">
        <v>528</v>
      </c>
      <c r="D76" s="245" t="s">
        <v>213</v>
      </c>
      <c r="E76" s="246">
        <v>353</v>
      </c>
      <c r="F76" s="247">
        <v>98.8</v>
      </c>
      <c r="G76" s="248">
        <f>ROUND(E76*F76,2)</f>
        <v>34876.400000000001</v>
      </c>
      <c r="H76" s="247">
        <v>0</v>
      </c>
      <c r="I76" s="248">
        <f>ROUND(E76*H76,2)</f>
        <v>0</v>
      </c>
      <c r="J76" s="247">
        <v>98.8</v>
      </c>
      <c r="K76" s="248">
        <f>ROUND(E76*J76,2)</f>
        <v>34876.400000000001</v>
      </c>
      <c r="L76" s="248">
        <v>21</v>
      </c>
      <c r="M76" s="248">
        <f>G76*(1+L76/100)</f>
        <v>42200.444000000003</v>
      </c>
      <c r="N76" s="246">
        <v>0</v>
      </c>
      <c r="O76" s="246">
        <f>ROUND(E76*N76,2)</f>
        <v>0</v>
      </c>
      <c r="P76" s="246">
        <v>0</v>
      </c>
      <c r="Q76" s="246">
        <f>ROUND(E76*P76,2)</f>
        <v>0</v>
      </c>
      <c r="R76" s="248"/>
      <c r="S76" s="248" t="s">
        <v>177</v>
      </c>
      <c r="T76" s="249" t="s">
        <v>177</v>
      </c>
      <c r="U76" s="232">
        <v>0.16</v>
      </c>
      <c r="V76" s="232">
        <f>ROUND(E76*U76,2)</f>
        <v>56.48</v>
      </c>
      <c r="W76" s="232"/>
      <c r="X76" s="232" t="s">
        <v>178</v>
      </c>
      <c r="Y76" s="232" t="s">
        <v>179</v>
      </c>
      <c r="Z76" s="212"/>
      <c r="AA76" s="212"/>
      <c r="AB76" s="212"/>
      <c r="AC76" s="212"/>
      <c r="AD76" s="212"/>
      <c r="AE76" s="212"/>
      <c r="AF76" s="212"/>
      <c r="AG76" s="212" t="s">
        <v>180</v>
      </c>
      <c r="AH76" s="212"/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outlineLevel="2" x14ac:dyDescent="0.25">
      <c r="A77" s="229"/>
      <c r="B77" s="230"/>
      <c r="C77" s="259" t="s">
        <v>529</v>
      </c>
      <c r="D77" s="233"/>
      <c r="E77" s="234">
        <v>353</v>
      </c>
      <c r="F77" s="232"/>
      <c r="G77" s="232"/>
      <c r="H77" s="232"/>
      <c r="I77" s="232"/>
      <c r="J77" s="232"/>
      <c r="K77" s="232"/>
      <c r="L77" s="232"/>
      <c r="M77" s="232"/>
      <c r="N77" s="231"/>
      <c r="O77" s="231"/>
      <c r="P77" s="231"/>
      <c r="Q77" s="231"/>
      <c r="R77" s="232"/>
      <c r="S77" s="232"/>
      <c r="T77" s="232"/>
      <c r="U77" s="232"/>
      <c r="V77" s="232"/>
      <c r="W77" s="232"/>
      <c r="X77" s="232"/>
      <c r="Y77" s="232"/>
      <c r="Z77" s="212"/>
      <c r="AA77" s="212"/>
      <c r="AB77" s="212"/>
      <c r="AC77" s="212"/>
      <c r="AD77" s="212"/>
      <c r="AE77" s="212"/>
      <c r="AF77" s="212"/>
      <c r="AG77" s="212" t="s">
        <v>182</v>
      </c>
      <c r="AH77" s="212">
        <v>0</v>
      </c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1" x14ac:dyDescent="0.25">
      <c r="A78" s="243">
        <v>34</v>
      </c>
      <c r="B78" s="244" t="s">
        <v>530</v>
      </c>
      <c r="C78" s="258" t="s">
        <v>531</v>
      </c>
      <c r="D78" s="245" t="s">
        <v>176</v>
      </c>
      <c r="E78" s="246">
        <v>38.83</v>
      </c>
      <c r="F78" s="247">
        <v>965</v>
      </c>
      <c r="G78" s="248">
        <f>ROUND(E78*F78,2)</f>
        <v>37470.949999999997</v>
      </c>
      <c r="H78" s="247">
        <v>965</v>
      </c>
      <c r="I78" s="248">
        <f>ROUND(E78*H78,2)</f>
        <v>37470.949999999997</v>
      </c>
      <c r="J78" s="247">
        <v>0</v>
      </c>
      <c r="K78" s="248">
        <f>ROUND(E78*J78,2)</f>
        <v>0</v>
      </c>
      <c r="L78" s="248">
        <v>21</v>
      </c>
      <c r="M78" s="248">
        <f>G78*(1+L78/100)</f>
        <v>45339.849499999997</v>
      </c>
      <c r="N78" s="246">
        <v>0.6</v>
      </c>
      <c r="O78" s="246">
        <f>ROUND(E78*N78,2)</f>
        <v>23.3</v>
      </c>
      <c r="P78" s="246">
        <v>0</v>
      </c>
      <c r="Q78" s="246">
        <f>ROUND(E78*P78,2)</f>
        <v>0</v>
      </c>
      <c r="R78" s="248" t="s">
        <v>416</v>
      </c>
      <c r="S78" s="248" t="s">
        <v>177</v>
      </c>
      <c r="T78" s="249" t="s">
        <v>177</v>
      </c>
      <c r="U78" s="232">
        <v>0</v>
      </c>
      <c r="V78" s="232">
        <f>ROUND(E78*U78,2)</f>
        <v>0</v>
      </c>
      <c r="W78" s="232"/>
      <c r="X78" s="232" t="s">
        <v>237</v>
      </c>
      <c r="Y78" s="232" t="s">
        <v>179</v>
      </c>
      <c r="Z78" s="212"/>
      <c r="AA78" s="212"/>
      <c r="AB78" s="212"/>
      <c r="AC78" s="212"/>
      <c r="AD78" s="212"/>
      <c r="AE78" s="212"/>
      <c r="AF78" s="212"/>
      <c r="AG78" s="212" t="s">
        <v>238</v>
      </c>
      <c r="AH78" s="212"/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2" x14ac:dyDescent="0.25">
      <c r="A79" s="229"/>
      <c r="B79" s="230"/>
      <c r="C79" s="259" t="s">
        <v>532</v>
      </c>
      <c r="D79" s="233"/>
      <c r="E79" s="234">
        <v>38.83</v>
      </c>
      <c r="F79" s="232"/>
      <c r="G79" s="232"/>
      <c r="H79" s="232"/>
      <c r="I79" s="232"/>
      <c r="J79" s="232"/>
      <c r="K79" s="232"/>
      <c r="L79" s="232"/>
      <c r="M79" s="232"/>
      <c r="N79" s="231"/>
      <c r="O79" s="231"/>
      <c r="P79" s="231"/>
      <c r="Q79" s="231"/>
      <c r="R79" s="232"/>
      <c r="S79" s="232"/>
      <c r="T79" s="232"/>
      <c r="U79" s="232"/>
      <c r="V79" s="232"/>
      <c r="W79" s="232"/>
      <c r="X79" s="232"/>
      <c r="Y79" s="232"/>
      <c r="Z79" s="212"/>
      <c r="AA79" s="212"/>
      <c r="AB79" s="212"/>
      <c r="AC79" s="212"/>
      <c r="AD79" s="212"/>
      <c r="AE79" s="212"/>
      <c r="AF79" s="212"/>
      <c r="AG79" s="212" t="s">
        <v>182</v>
      </c>
      <c r="AH79" s="212">
        <v>0</v>
      </c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1" x14ac:dyDescent="0.25">
      <c r="A80" s="243">
        <v>35</v>
      </c>
      <c r="B80" s="244" t="s">
        <v>533</v>
      </c>
      <c r="C80" s="258" t="s">
        <v>534</v>
      </c>
      <c r="D80" s="245" t="s">
        <v>176</v>
      </c>
      <c r="E80" s="246">
        <v>7.5</v>
      </c>
      <c r="F80" s="247">
        <v>786</v>
      </c>
      <c r="G80" s="248">
        <f>ROUND(E80*F80,2)</f>
        <v>5895</v>
      </c>
      <c r="H80" s="247">
        <v>60.91</v>
      </c>
      <c r="I80" s="248">
        <f>ROUND(E80*H80,2)</f>
        <v>456.83</v>
      </c>
      <c r="J80" s="247">
        <v>725.09</v>
      </c>
      <c r="K80" s="248">
        <f>ROUND(E80*J80,2)</f>
        <v>5438.18</v>
      </c>
      <c r="L80" s="248">
        <v>21</v>
      </c>
      <c r="M80" s="248">
        <f>G80*(1+L80/100)</f>
        <v>7132.95</v>
      </c>
      <c r="N80" s="246">
        <v>0</v>
      </c>
      <c r="O80" s="246">
        <f>ROUND(E80*N80,2)</f>
        <v>0</v>
      </c>
      <c r="P80" s="246">
        <v>0</v>
      </c>
      <c r="Q80" s="246">
        <f>ROUND(E80*P80,2)</f>
        <v>0</v>
      </c>
      <c r="R80" s="248"/>
      <c r="S80" s="248" t="s">
        <v>177</v>
      </c>
      <c r="T80" s="249" t="s">
        <v>177</v>
      </c>
      <c r="U80" s="232">
        <v>1.2</v>
      </c>
      <c r="V80" s="232">
        <f>ROUND(E80*U80,2)</f>
        <v>9</v>
      </c>
      <c r="W80" s="232"/>
      <c r="X80" s="232" t="s">
        <v>178</v>
      </c>
      <c r="Y80" s="232" t="s">
        <v>179</v>
      </c>
      <c r="Z80" s="212"/>
      <c r="AA80" s="212"/>
      <c r="AB80" s="212"/>
      <c r="AC80" s="212"/>
      <c r="AD80" s="212"/>
      <c r="AE80" s="212"/>
      <c r="AF80" s="212"/>
      <c r="AG80" s="212" t="s">
        <v>180</v>
      </c>
      <c r="AH80" s="212"/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2" x14ac:dyDescent="0.25">
      <c r="A81" s="229"/>
      <c r="B81" s="230"/>
      <c r="C81" s="259" t="s">
        <v>535</v>
      </c>
      <c r="D81" s="233"/>
      <c r="E81" s="234">
        <v>7.5</v>
      </c>
      <c r="F81" s="232"/>
      <c r="G81" s="232"/>
      <c r="H81" s="232"/>
      <c r="I81" s="232"/>
      <c r="J81" s="232"/>
      <c r="K81" s="232"/>
      <c r="L81" s="232"/>
      <c r="M81" s="232"/>
      <c r="N81" s="231"/>
      <c r="O81" s="231"/>
      <c r="P81" s="231"/>
      <c r="Q81" s="231"/>
      <c r="R81" s="232"/>
      <c r="S81" s="232"/>
      <c r="T81" s="232"/>
      <c r="U81" s="232"/>
      <c r="V81" s="232"/>
      <c r="W81" s="232"/>
      <c r="X81" s="232"/>
      <c r="Y81" s="232"/>
      <c r="Z81" s="212"/>
      <c r="AA81" s="212"/>
      <c r="AB81" s="212"/>
      <c r="AC81" s="212"/>
      <c r="AD81" s="212"/>
      <c r="AE81" s="212"/>
      <c r="AF81" s="212"/>
      <c r="AG81" s="212" t="s">
        <v>182</v>
      </c>
      <c r="AH81" s="212">
        <v>0</v>
      </c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outlineLevel="1" x14ac:dyDescent="0.25">
      <c r="A82" s="250">
        <v>36</v>
      </c>
      <c r="B82" s="251" t="s">
        <v>536</v>
      </c>
      <c r="C82" s="260" t="s">
        <v>537</v>
      </c>
      <c r="D82" s="252" t="s">
        <v>176</v>
      </c>
      <c r="E82" s="253">
        <v>7.5</v>
      </c>
      <c r="F82" s="254">
        <v>1003</v>
      </c>
      <c r="G82" s="255">
        <f>ROUND(E82*F82,2)</f>
        <v>7522.5</v>
      </c>
      <c r="H82" s="254">
        <v>0</v>
      </c>
      <c r="I82" s="255">
        <f>ROUND(E82*H82,2)</f>
        <v>0</v>
      </c>
      <c r="J82" s="254">
        <v>1003</v>
      </c>
      <c r="K82" s="255">
        <f>ROUND(E82*J82,2)</f>
        <v>7522.5</v>
      </c>
      <c r="L82" s="255">
        <v>21</v>
      </c>
      <c r="M82" s="255">
        <f>G82*(1+L82/100)</f>
        <v>9102.2250000000004</v>
      </c>
      <c r="N82" s="253">
        <v>0</v>
      </c>
      <c r="O82" s="253">
        <f>ROUND(E82*N82,2)</f>
        <v>0</v>
      </c>
      <c r="P82" s="253">
        <v>0</v>
      </c>
      <c r="Q82" s="253">
        <f>ROUND(E82*P82,2)</f>
        <v>0</v>
      </c>
      <c r="R82" s="255"/>
      <c r="S82" s="255" t="s">
        <v>177</v>
      </c>
      <c r="T82" s="256" t="s">
        <v>177</v>
      </c>
      <c r="U82" s="232">
        <v>0.88</v>
      </c>
      <c r="V82" s="232">
        <f>ROUND(E82*U82,2)</f>
        <v>6.6</v>
      </c>
      <c r="W82" s="232"/>
      <c r="X82" s="232" t="s">
        <v>178</v>
      </c>
      <c r="Y82" s="232" t="s">
        <v>179</v>
      </c>
      <c r="Z82" s="212"/>
      <c r="AA82" s="212"/>
      <c r="AB82" s="212"/>
      <c r="AC82" s="212"/>
      <c r="AD82" s="212"/>
      <c r="AE82" s="212"/>
      <c r="AF82" s="212"/>
      <c r="AG82" s="212" t="s">
        <v>180</v>
      </c>
      <c r="AH82" s="212"/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outlineLevel="1" x14ac:dyDescent="0.25">
      <c r="A83" s="250">
        <v>37</v>
      </c>
      <c r="B83" s="251" t="s">
        <v>538</v>
      </c>
      <c r="C83" s="260" t="s">
        <v>539</v>
      </c>
      <c r="D83" s="252" t="s">
        <v>335</v>
      </c>
      <c r="E83" s="253">
        <v>10</v>
      </c>
      <c r="F83" s="254">
        <v>200</v>
      </c>
      <c r="G83" s="255">
        <f>ROUND(E83*F83,2)</f>
        <v>2000</v>
      </c>
      <c r="H83" s="254">
        <v>0</v>
      </c>
      <c r="I83" s="255">
        <f>ROUND(E83*H83,2)</f>
        <v>0</v>
      </c>
      <c r="J83" s="254">
        <v>200</v>
      </c>
      <c r="K83" s="255">
        <f>ROUND(E83*J83,2)</f>
        <v>2000</v>
      </c>
      <c r="L83" s="255">
        <v>21</v>
      </c>
      <c r="M83" s="255">
        <f>G83*(1+L83/100)</f>
        <v>2420</v>
      </c>
      <c r="N83" s="253">
        <v>0</v>
      </c>
      <c r="O83" s="253">
        <f>ROUND(E83*N83,2)</f>
        <v>0</v>
      </c>
      <c r="P83" s="253">
        <v>0</v>
      </c>
      <c r="Q83" s="253">
        <f>ROUND(E83*P83,2)</f>
        <v>0</v>
      </c>
      <c r="R83" s="255"/>
      <c r="S83" s="255" t="s">
        <v>221</v>
      </c>
      <c r="T83" s="256" t="s">
        <v>222</v>
      </c>
      <c r="U83" s="232">
        <v>0.12</v>
      </c>
      <c r="V83" s="232">
        <f>ROUND(E83*U83,2)</f>
        <v>1.2</v>
      </c>
      <c r="W83" s="232"/>
      <c r="X83" s="232" t="s">
        <v>178</v>
      </c>
      <c r="Y83" s="232" t="s">
        <v>179</v>
      </c>
      <c r="Z83" s="212"/>
      <c r="AA83" s="212"/>
      <c r="AB83" s="212"/>
      <c r="AC83" s="212"/>
      <c r="AD83" s="212"/>
      <c r="AE83" s="212"/>
      <c r="AF83" s="212"/>
      <c r="AG83" s="212" t="s">
        <v>180</v>
      </c>
      <c r="AH83" s="212"/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outlineLevel="1" x14ac:dyDescent="0.25">
      <c r="A84" s="243">
        <v>38</v>
      </c>
      <c r="B84" s="244" t="s">
        <v>540</v>
      </c>
      <c r="C84" s="258" t="s">
        <v>541</v>
      </c>
      <c r="D84" s="245" t="s">
        <v>498</v>
      </c>
      <c r="E84" s="246">
        <v>10</v>
      </c>
      <c r="F84" s="247">
        <v>1500</v>
      </c>
      <c r="G84" s="248">
        <f>ROUND(E84*F84,2)</f>
        <v>15000</v>
      </c>
      <c r="H84" s="247">
        <v>0</v>
      </c>
      <c r="I84" s="248">
        <f>ROUND(E84*H84,2)</f>
        <v>0</v>
      </c>
      <c r="J84" s="247">
        <v>1500</v>
      </c>
      <c r="K84" s="248">
        <f>ROUND(E84*J84,2)</f>
        <v>15000</v>
      </c>
      <c r="L84" s="248">
        <v>21</v>
      </c>
      <c r="M84" s="248">
        <f>G84*(1+L84/100)</f>
        <v>18150</v>
      </c>
      <c r="N84" s="246">
        <v>0</v>
      </c>
      <c r="O84" s="246">
        <f>ROUND(E84*N84,2)</f>
        <v>0</v>
      </c>
      <c r="P84" s="246">
        <v>0</v>
      </c>
      <c r="Q84" s="246">
        <f>ROUND(E84*P84,2)</f>
        <v>0</v>
      </c>
      <c r="R84" s="248"/>
      <c r="S84" s="248" t="s">
        <v>221</v>
      </c>
      <c r="T84" s="249" t="s">
        <v>222</v>
      </c>
      <c r="U84" s="232">
        <v>0</v>
      </c>
      <c r="V84" s="232">
        <f>ROUND(E84*U84,2)</f>
        <v>0</v>
      </c>
      <c r="W84" s="232"/>
      <c r="X84" s="232" t="s">
        <v>178</v>
      </c>
      <c r="Y84" s="232" t="s">
        <v>179</v>
      </c>
      <c r="Z84" s="212"/>
      <c r="AA84" s="212"/>
      <c r="AB84" s="212"/>
      <c r="AC84" s="212"/>
      <c r="AD84" s="212"/>
      <c r="AE84" s="212"/>
      <c r="AF84" s="212"/>
      <c r="AG84" s="212" t="s">
        <v>180</v>
      </c>
      <c r="AH84" s="212"/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outlineLevel="2" x14ac:dyDescent="0.25">
      <c r="A85" s="229"/>
      <c r="B85" s="230"/>
      <c r="C85" s="270" t="s">
        <v>542</v>
      </c>
      <c r="D85" s="268"/>
      <c r="E85" s="268"/>
      <c r="F85" s="268"/>
      <c r="G85" s="268"/>
      <c r="H85" s="232"/>
      <c r="I85" s="232"/>
      <c r="J85" s="232"/>
      <c r="K85" s="232"/>
      <c r="L85" s="232"/>
      <c r="M85" s="232"/>
      <c r="N85" s="231"/>
      <c r="O85" s="231"/>
      <c r="P85" s="231"/>
      <c r="Q85" s="231"/>
      <c r="R85" s="232"/>
      <c r="S85" s="232"/>
      <c r="T85" s="232"/>
      <c r="U85" s="232"/>
      <c r="V85" s="232"/>
      <c r="W85" s="232"/>
      <c r="X85" s="232"/>
      <c r="Y85" s="232"/>
      <c r="Z85" s="212"/>
      <c r="AA85" s="212"/>
      <c r="AB85" s="212"/>
      <c r="AC85" s="212"/>
      <c r="AD85" s="212"/>
      <c r="AE85" s="212"/>
      <c r="AF85" s="212"/>
      <c r="AG85" s="212" t="s">
        <v>252</v>
      </c>
      <c r="AH85" s="212"/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69" t="str">
        <f>C85</f>
        <v>stromy budou udržovány podle potřeby, především výchovným řezem, intenzivní zálivkou, přihnojováním apod.</v>
      </c>
      <c r="BB85" s="212"/>
      <c r="BC85" s="212"/>
      <c r="BD85" s="212"/>
      <c r="BE85" s="212"/>
      <c r="BF85" s="212"/>
      <c r="BG85" s="212"/>
      <c r="BH85" s="212"/>
    </row>
    <row r="86" spans="1:60" ht="13" x14ac:dyDescent="0.25">
      <c r="A86" s="236" t="s">
        <v>172</v>
      </c>
      <c r="B86" s="237" t="s">
        <v>111</v>
      </c>
      <c r="C86" s="257" t="s">
        <v>112</v>
      </c>
      <c r="D86" s="238"/>
      <c r="E86" s="239"/>
      <c r="F86" s="240"/>
      <c r="G86" s="240">
        <f>SUMIF(AG87:AG147,"&lt;&gt;NOR",G87:G147)</f>
        <v>976621.44000000006</v>
      </c>
      <c r="H86" s="240"/>
      <c r="I86" s="240">
        <f>SUM(I87:I147)</f>
        <v>274415.86000000004</v>
      </c>
      <c r="J86" s="240"/>
      <c r="K86" s="240">
        <f>SUM(K87:K147)</f>
        <v>702205.59</v>
      </c>
      <c r="L86" s="240"/>
      <c r="M86" s="240">
        <f>SUM(M87:M147)</f>
        <v>1181711.9423999996</v>
      </c>
      <c r="N86" s="239"/>
      <c r="O86" s="239">
        <f>SUM(O87:O147)</f>
        <v>18.23</v>
      </c>
      <c r="P86" s="239"/>
      <c r="Q86" s="239">
        <f>SUM(Q87:Q147)</f>
        <v>0</v>
      </c>
      <c r="R86" s="240"/>
      <c r="S86" s="240"/>
      <c r="T86" s="241"/>
      <c r="U86" s="235"/>
      <c r="V86" s="235">
        <f>SUM(V87:V147)</f>
        <v>637.43999999999994</v>
      </c>
      <c r="W86" s="235"/>
      <c r="X86" s="235"/>
      <c r="Y86" s="235"/>
      <c r="AG86" t="s">
        <v>173</v>
      </c>
    </row>
    <row r="87" spans="1:60" ht="20" outlineLevel="1" x14ac:dyDescent="0.25">
      <c r="A87" s="243">
        <v>39</v>
      </c>
      <c r="B87" s="244" t="s">
        <v>543</v>
      </c>
      <c r="C87" s="258" t="s">
        <v>544</v>
      </c>
      <c r="D87" s="245" t="s">
        <v>213</v>
      </c>
      <c r="E87" s="246">
        <v>353</v>
      </c>
      <c r="F87" s="247">
        <v>224.5</v>
      </c>
      <c r="G87" s="248">
        <f>ROUND(E87*F87,2)</f>
        <v>79248.5</v>
      </c>
      <c r="H87" s="247">
        <v>7.91</v>
      </c>
      <c r="I87" s="248">
        <f>ROUND(E87*H87,2)</f>
        <v>2792.23</v>
      </c>
      <c r="J87" s="247">
        <v>216.59</v>
      </c>
      <c r="K87" s="248">
        <f>ROUND(E87*J87,2)</f>
        <v>76456.27</v>
      </c>
      <c r="L87" s="248">
        <v>21</v>
      </c>
      <c r="M87" s="248">
        <f>G87*(1+L87/100)</f>
        <v>95890.684999999998</v>
      </c>
      <c r="N87" s="246">
        <v>3.0000000000000001E-5</v>
      </c>
      <c r="O87" s="246">
        <f>ROUND(E87*N87,2)</f>
        <v>0.01</v>
      </c>
      <c r="P87" s="246">
        <v>0</v>
      </c>
      <c r="Q87" s="246">
        <f>ROUND(E87*P87,2)</f>
        <v>0</v>
      </c>
      <c r="R87" s="248"/>
      <c r="S87" s="248" t="s">
        <v>177</v>
      </c>
      <c r="T87" s="249" t="s">
        <v>177</v>
      </c>
      <c r="U87" s="232">
        <v>0</v>
      </c>
      <c r="V87" s="232">
        <f>ROUND(E87*U87,2)</f>
        <v>0</v>
      </c>
      <c r="W87" s="232"/>
      <c r="X87" s="232" t="s">
        <v>267</v>
      </c>
      <c r="Y87" s="232" t="s">
        <v>179</v>
      </c>
      <c r="Z87" s="212"/>
      <c r="AA87" s="212"/>
      <c r="AB87" s="212"/>
      <c r="AC87" s="212"/>
      <c r="AD87" s="212"/>
      <c r="AE87" s="212"/>
      <c r="AF87" s="212"/>
      <c r="AG87" s="212" t="s">
        <v>268</v>
      </c>
      <c r="AH87" s="212"/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2" x14ac:dyDescent="0.25">
      <c r="A88" s="229"/>
      <c r="B88" s="230"/>
      <c r="C88" s="270" t="s">
        <v>545</v>
      </c>
      <c r="D88" s="268"/>
      <c r="E88" s="268"/>
      <c r="F88" s="268"/>
      <c r="G88" s="268"/>
      <c r="H88" s="232"/>
      <c r="I88" s="232"/>
      <c r="J88" s="232"/>
      <c r="K88" s="232"/>
      <c r="L88" s="232"/>
      <c r="M88" s="232"/>
      <c r="N88" s="231"/>
      <c r="O88" s="231"/>
      <c r="P88" s="231"/>
      <c r="Q88" s="231"/>
      <c r="R88" s="232"/>
      <c r="S88" s="232"/>
      <c r="T88" s="232"/>
      <c r="U88" s="232"/>
      <c r="V88" s="232"/>
      <c r="W88" s="232"/>
      <c r="X88" s="232"/>
      <c r="Y88" s="232"/>
      <c r="Z88" s="212"/>
      <c r="AA88" s="212"/>
      <c r="AB88" s="212"/>
      <c r="AC88" s="212"/>
      <c r="AD88" s="212"/>
      <c r="AE88" s="212"/>
      <c r="AF88" s="212"/>
      <c r="AG88" s="212" t="s">
        <v>252</v>
      </c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outlineLevel="2" x14ac:dyDescent="0.25">
      <c r="A89" s="229"/>
      <c r="B89" s="230"/>
      <c r="C89" s="259" t="s">
        <v>546</v>
      </c>
      <c r="D89" s="233"/>
      <c r="E89" s="234">
        <v>353</v>
      </c>
      <c r="F89" s="232"/>
      <c r="G89" s="232"/>
      <c r="H89" s="232"/>
      <c r="I89" s="232"/>
      <c r="J89" s="232"/>
      <c r="K89" s="232"/>
      <c r="L89" s="232"/>
      <c r="M89" s="232"/>
      <c r="N89" s="231"/>
      <c r="O89" s="231"/>
      <c r="P89" s="231"/>
      <c r="Q89" s="231"/>
      <c r="R89" s="232"/>
      <c r="S89" s="232"/>
      <c r="T89" s="232"/>
      <c r="U89" s="232"/>
      <c r="V89" s="232"/>
      <c r="W89" s="232"/>
      <c r="X89" s="232"/>
      <c r="Y89" s="232"/>
      <c r="Z89" s="212"/>
      <c r="AA89" s="212"/>
      <c r="AB89" s="212"/>
      <c r="AC89" s="212"/>
      <c r="AD89" s="212"/>
      <c r="AE89" s="212"/>
      <c r="AF89" s="212"/>
      <c r="AG89" s="212" t="s">
        <v>182</v>
      </c>
      <c r="AH89" s="212">
        <v>0</v>
      </c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ht="20" outlineLevel="1" x14ac:dyDescent="0.25">
      <c r="A90" s="243">
        <v>40</v>
      </c>
      <c r="B90" s="244" t="s">
        <v>547</v>
      </c>
      <c r="C90" s="258" t="s">
        <v>548</v>
      </c>
      <c r="D90" s="245" t="s">
        <v>176</v>
      </c>
      <c r="E90" s="246">
        <v>18.3</v>
      </c>
      <c r="F90" s="247">
        <v>712</v>
      </c>
      <c r="G90" s="248">
        <f>ROUND(E90*F90,2)</f>
        <v>13029.6</v>
      </c>
      <c r="H90" s="247">
        <v>0</v>
      </c>
      <c r="I90" s="248">
        <f>ROUND(E90*H90,2)</f>
        <v>0</v>
      </c>
      <c r="J90" s="247">
        <v>712</v>
      </c>
      <c r="K90" s="248">
        <f>ROUND(E90*J90,2)</f>
        <v>13029.6</v>
      </c>
      <c r="L90" s="248">
        <v>21</v>
      </c>
      <c r="M90" s="248">
        <f>G90*(1+L90/100)</f>
        <v>15765.816000000001</v>
      </c>
      <c r="N90" s="246">
        <v>0</v>
      </c>
      <c r="O90" s="246">
        <f>ROUND(E90*N90,2)</f>
        <v>0</v>
      </c>
      <c r="P90" s="246">
        <v>0</v>
      </c>
      <c r="Q90" s="246">
        <f>ROUND(E90*P90,2)</f>
        <v>0</v>
      </c>
      <c r="R90" s="248"/>
      <c r="S90" s="248" t="s">
        <v>177</v>
      </c>
      <c r="T90" s="249" t="s">
        <v>177</v>
      </c>
      <c r="U90" s="232">
        <v>0.36499999999999999</v>
      </c>
      <c r="V90" s="232">
        <f>ROUND(E90*U90,2)</f>
        <v>6.68</v>
      </c>
      <c r="W90" s="232"/>
      <c r="X90" s="232" t="s">
        <v>178</v>
      </c>
      <c r="Y90" s="232" t="s">
        <v>179</v>
      </c>
      <c r="Z90" s="212"/>
      <c r="AA90" s="212"/>
      <c r="AB90" s="212"/>
      <c r="AC90" s="212"/>
      <c r="AD90" s="212"/>
      <c r="AE90" s="212"/>
      <c r="AF90" s="212"/>
      <c r="AG90" s="212" t="s">
        <v>180</v>
      </c>
      <c r="AH90" s="212"/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outlineLevel="2" x14ac:dyDescent="0.25">
      <c r="A91" s="229"/>
      <c r="B91" s="230"/>
      <c r="C91" s="259" t="s">
        <v>549</v>
      </c>
      <c r="D91" s="233"/>
      <c r="E91" s="234">
        <v>18.3</v>
      </c>
      <c r="F91" s="232"/>
      <c r="G91" s="232"/>
      <c r="H91" s="232"/>
      <c r="I91" s="232"/>
      <c r="J91" s="232"/>
      <c r="K91" s="232"/>
      <c r="L91" s="232"/>
      <c r="M91" s="232"/>
      <c r="N91" s="231"/>
      <c r="O91" s="231"/>
      <c r="P91" s="231"/>
      <c r="Q91" s="231"/>
      <c r="R91" s="232"/>
      <c r="S91" s="232"/>
      <c r="T91" s="232"/>
      <c r="U91" s="232"/>
      <c r="V91" s="232"/>
      <c r="W91" s="232"/>
      <c r="X91" s="232"/>
      <c r="Y91" s="232"/>
      <c r="Z91" s="212"/>
      <c r="AA91" s="212"/>
      <c r="AB91" s="212"/>
      <c r="AC91" s="212"/>
      <c r="AD91" s="212"/>
      <c r="AE91" s="212"/>
      <c r="AF91" s="212"/>
      <c r="AG91" s="212" t="s">
        <v>182</v>
      </c>
      <c r="AH91" s="212">
        <v>0</v>
      </c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1" x14ac:dyDescent="0.25">
      <c r="A92" s="243">
        <v>41</v>
      </c>
      <c r="B92" s="244" t="s">
        <v>550</v>
      </c>
      <c r="C92" s="258" t="s">
        <v>551</v>
      </c>
      <c r="D92" s="245" t="s">
        <v>176</v>
      </c>
      <c r="E92" s="246">
        <v>18.3</v>
      </c>
      <c r="F92" s="247">
        <v>187.5</v>
      </c>
      <c r="G92" s="248">
        <f>ROUND(E92*F92,2)</f>
        <v>3431.25</v>
      </c>
      <c r="H92" s="247">
        <v>0</v>
      </c>
      <c r="I92" s="248">
        <f>ROUND(E92*H92,2)</f>
        <v>0</v>
      </c>
      <c r="J92" s="247">
        <v>187.5</v>
      </c>
      <c r="K92" s="248">
        <f>ROUND(E92*J92,2)</f>
        <v>3431.25</v>
      </c>
      <c r="L92" s="248">
        <v>21</v>
      </c>
      <c r="M92" s="248">
        <f>G92*(1+L92/100)</f>
        <v>4151.8125</v>
      </c>
      <c r="N92" s="246">
        <v>0</v>
      </c>
      <c r="O92" s="246">
        <f>ROUND(E92*N92,2)</f>
        <v>0</v>
      </c>
      <c r="P92" s="246">
        <v>0</v>
      </c>
      <c r="Q92" s="246">
        <f>ROUND(E92*P92,2)</f>
        <v>0</v>
      </c>
      <c r="R92" s="248"/>
      <c r="S92" s="248" t="s">
        <v>177</v>
      </c>
      <c r="T92" s="249" t="s">
        <v>177</v>
      </c>
      <c r="U92" s="232">
        <v>0.20200000000000001</v>
      </c>
      <c r="V92" s="232">
        <f>ROUND(E92*U92,2)</f>
        <v>3.7</v>
      </c>
      <c r="W92" s="232"/>
      <c r="X92" s="232" t="s">
        <v>178</v>
      </c>
      <c r="Y92" s="232" t="s">
        <v>179</v>
      </c>
      <c r="Z92" s="212"/>
      <c r="AA92" s="212"/>
      <c r="AB92" s="212"/>
      <c r="AC92" s="212"/>
      <c r="AD92" s="212"/>
      <c r="AE92" s="212"/>
      <c r="AF92" s="212"/>
      <c r="AG92" s="212" t="s">
        <v>180</v>
      </c>
      <c r="AH92" s="212"/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outlineLevel="2" x14ac:dyDescent="0.25">
      <c r="A93" s="229"/>
      <c r="B93" s="230"/>
      <c r="C93" s="270" t="s">
        <v>552</v>
      </c>
      <c r="D93" s="268"/>
      <c r="E93" s="268"/>
      <c r="F93" s="268"/>
      <c r="G93" s="268"/>
      <c r="H93" s="232"/>
      <c r="I93" s="232"/>
      <c r="J93" s="232"/>
      <c r="K93" s="232"/>
      <c r="L93" s="232"/>
      <c r="M93" s="232"/>
      <c r="N93" s="231"/>
      <c r="O93" s="231"/>
      <c r="P93" s="231"/>
      <c r="Q93" s="231"/>
      <c r="R93" s="232"/>
      <c r="S93" s="232"/>
      <c r="T93" s="232"/>
      <c r="U93" s="232"/>
      <c r="V93" s="232"/>
      <c r="W93" s="232"/>
      <c r="X93" s="232"/>
      <c r="Y93" s="232"/>
      <c r="Z93" s="212"/>
      <c r="AA93" s="212"/>
      <c r="AB93" s="212"/>
      <c r="AC93" s="212"/>
      <c r="AD93" s="212"/>
      <c r="AE93" s="212"/>
      <c r="AF93" s="212"/>
      <c r="AG93" s="212" t="s">
        <v>252</v>
      </c>
      <c r="AH93" s="212"/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outlineLevel="1" x14ac:dyDescent="0.25">
      <c r="A94" s="243">
        <v>42</v>
      </c>
      <c r="B94" s="244" t="s">
        <v>553</v>
      </c>
      <c r="C94" s="258" t="s">
        <v>554</v>
      </c>
      <c r="D94" s="245" t="s">
        <v>213</v>
      </c>
      <c r="E94" s="246">
        <v>353</v>
      </c>
      <c r="F94" s="247">
        <v>134.5</v>
      </c>
      <c r="G94" s="248">
        <f>ROUND(E94*F94,2)</f>
        <v>47478.5</v>
      </c>
      <c r="H94" s="247">
        <v>0</v>
      </c>
      <c r="I94" s="248">
        <f>ROUND(E94*H94,2)</f>
        <v>0</v>
      </c>
      <c r="J94" s="247">
        <v>134.5</v>
      </c>
      <c r="K94" s="248">
        <f>ROUND(E94*J94,2)</f>
        <v>47478.5</v>
      </c>
      <c r="L94" s="248">
        <v>21</v>
      </c>
      <c r="M94" s="248">
        <f>G94*(1+L94/100)</f>
        <v>57448.985000000001</v>
      </c>
      <c r="N94" s="246">
        <v>0</v>
      </c>
      <c r="O94" s="246">
        <f>ROUND(E94*N94,2)</f>
        <v>0</v>
      </c>
      <c r="P94" s="246">
        <v>0</v>
      </c>
      <c r="Q94" s="246">
        <f>ROUND(E94*P94,2)</f>
        <v>0</v>
      </c>
      <c r="R94" s="248"/>
      <c r="S94" s="248" t="s">
        <v>177</v>
      </c>
      <c r="T94" s="249" t="s">
        <v>177</v>
      </c>
      <c r="U94" s="232">
        <v>0.2</v>
      </c>
      <c r="V94" s="232">
        <f>ROUND(E94*U94,2)</f>
        <v>70.599999999999994</v>
      </c>
      <c r="W94" s="232"/>
      <c r="X94" s="232" t="s">
        <v>178</v>
      </c>
      <c r="Y94" s="232" t="s">
        <v>179</v>
      </c>
      <c r="Z94" s="212"/>
      <c r="AA94" s="212"/>
      <c r="AB94" s="212"/>
      <c r="AC94" s="212"/>
      <c r="AD94" s="212"/>
      <c r="AE94" s="212"/>
      <c r="AF94" s="212"/>
      <c r="AG94" s="212" t="s">
        <v>180</v>
      </c>
      <c r="AH94" s="212"/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outlineLevel="2" x14ac:dyDescent="0.25">
      <c r="A95" s="229"/>
      <c r="B95" s="230"/>
      <c r="C95" s="259" t="s">
        <v>546</v>
      </c>
      <c r="D95" s="233"/>
      <c r="E95" s="234">
        <v>353</v>
      </c>
      <c r="F95" s="232"/>
      <c r="G95" s="232"/>
      <c r="H95" s="232"/>
      <c r="I95" s="232"/>
      <c r="J95" s="232"/>
      <c r="K95" s="232"/>
      <c r="L95" s="232"/>
      <c r="M95" s="232"/>
      <c r="N95" s="231"/>
      <c r="O95" s="231"/>
      <c r="P95" s="231"/>
      <c r="Q95" s="231"/>
      <c r="R95" s="232"/>
      <c r="S95" s="232"/>
      <c r="T95" s="232"/>
      <c r="U95" s="232"/>
      <c r="V95" s="232"/>
      <c r="W95" s="232"/>
      <c r="X95" s="232"/>
      <c r="Y95" s="232"/>
      <c r="Z95" s="212"/>
      <c r="AA95" s="212"/>
      <c r="AB95" s="212"/>
      <c r="AC95" s="212"/>
      <c r="AD95" s="212"/>
      <c r="AE95" s="212"/>
      <c r="AF95" s="212"/>
      <c r="AG95" s="212" t="s">
        <v>182</v>
      </c>
      <c r="AH95" s="212">
        <v>0</v>
      </c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outlineLevel="1" x14ac:dyDescent="0.25">
      <c r="A96" s="243">
        <v>43</v>
      </c>
      <c r="B96" s="244" t="s">
        <v>555</v>
      </c>
      <c r="C96" s="258" t="s">
        <v>556</v>
      </c>
      <c r="D96" s="245" t="s">
        <v>213</v>
      </c>
      <c r="E96" s="246">
        <v>405.95</v>
      </c>
      <c r="F96" s="247">
        <v>57.1</v>
      </c>
      <c r="G96" s="248">
        <f>ROUND(E96*F96,2)</f>
        <v>23179.75</v>
      </c>
      <c r="H96" s="247">
        <v>57.1</v>
      </c>
      <c r="I96" s="248">
        <f>ROUND(E96*H96,2)</f>
        <v>23179.75</v>
      </c>
      <c r="J96" s="247">
        <v>0</v>
      </c>
      <c r="K96" s="248">
        <f>ROUND(E96*J96,2)</f>
        <v>0</v>
      </c>
      <c r="L96" s="248">
        <v>21</v>
      </c>
      <c r="M96" s="248">
        <f>G96*(1+L96/100)</f>
        <v>28047.497499999998</v>
      </c>
      <c r="N96" s="246">
        <v>8.9999999999999998E-4</v>
      </c>
      <c r="O96" s="246">
        <f>ROUND(E96*N96,2)</f>
        <v>0.37</v>
      </c>
      <c r="P96" s="246">
        <v>0</v>
      </c>
      <c r="Q96" s="246">
        <f>ROUND(E96*P96,2)</f>
        <v>0</v>
      </c>
      <c r="R96" s="248" t="s">
        <v>416</v>
      </c>
      <c r="S96" s="248" t="s">
        <v>177</v>
      </c>
      <c r="T96" s="249" t="s">
        <v>177</v>
      </c>
      <c r="U96" s="232">
        <v>0</v>
      </c>
      <c r="V96" s="232">
        <f>ROUND(E96*U96,2)</f>
        <v>0</v>
      </c>
      <c r="W96" s="232"/>
      <c r="X96" s="232" t="s">
        <v>237</v>
      </c>
      <c r="Y96" s="232" t="s">
        <v>179</v>
      </c>
      <c r="Z96" s="212"/>
      <c r="AA96" s="212"/>
      <c r="AB96" s="212"/>
      <c r="AC96" s="212"/>
      <c r="AD96" s="212"/>
      <c r="AE96" s="212"/>
      <c r="AF96" s="212"/>
      <c r="AG96" s="212" t="s">
        <v>238</v>
      </c>
      <c r="AH96" s="212"/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outlineLevel="2" x14ac:dyDescent="0.25">
      <c r="A97" s="229"/>
      <c r="B97" s="230"/>
      <c r="C97" s="259" t="s">
        <v>557</v>
      </c>
      <c r="D97" s="233"/>
      <c r="E97" s="234">
        <v>405.95</v>
      </c>
      <c r="F97" s="232"/>
      <c r="G97" s="232"/>
      <c r="H97" s="232"/>
      <c r="I97" s="232"/>
      <c r="J97" s="232"/>
      <c r="K97" s="232"/>
      <c r="L97" s="232"/>
      <c r="M97" s="232"/>
      <c r="N97" s="231"/>
      <c r="O97" s="231"/>
      <c r="P97" s="231"/>
      <c r="Q97" s="231"/>
      <c r="R97" s="232"/>
      <c r="S97" s="232"/>
      <c r="T97" s="232"/>
      <c r="U97" s="232"/>
      <c r="V97" s="232"/>
      <c r="W97" s="232"/>
      <c r="X97" s="232"/>
      <c r="Y97" s="232"/>
      <c r="Z97" s="212"/>
      <c r="AA97" s="212"/>
      <c r="AB97" s="212"/>
      <c r="AC97" s="212"/>
      <c r="AD97" s="212"/>
      <c r="AE97" s="212"/>
      <c r="AF97" s="212"/>
      <c r="AG97" s="212" t="s">
        <v>182</v>
      </c>
      <c r="AH97" s="212">
        <v>0</v>
      </c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outlineLevel="1" x14ac:dyDescent="0.25">
      <c r="A98" s="243">
        <v>44</v>
      </c>
      <c r="B98" s="244" t="s">
        <v>558</v>
      </c>
      <c r="C98" s="258" t="s">
        <v>559</v>
      </c>
      <c r="D98" s="245" t="s">
        <v>213</v>
      </c>
      <c r="E98" s="246">
        <v>353</v>
      </c>
      <c r="F98" s="247">
        <v>87.7</v>
      </c>
      <c r="G98" s="248">
        <f>ROUND(E98*F98,2)</f>
        <v>30958.1</v>
      </c>
      <c r="H98" s="247">
        <v>0</v>
      </c>
      <c r="I98" s="248">
        <f>ROUND(E98*H98,2)</f>
        <v>0</v>
      </c>
      <c r="J98" s="247">
        <v>87.7</v>
      </c>
      <c r="K98" s="248">
        <f>ROUND(E98*J98,2)</f>
        <v>30958.1</v>
      </c>
      <c r="L98" s="248">
        <v>21</v>
      </c>
      <c r="M98" s="248">
        <f>G98*(1+L98/100)</f>
        <v>37459.300999999999</v>
      </c>
      <c r="N98" s="246">
        <v>0</v>
      </c>
      <c r="O98" s="246">
        <f>ROUND(E98*N98,2)</f>
        <v>0</v>
      </c>
      <c r="P98" s="246">
        <v>0</v>
      </c>
      <c r="Q98" s="246">
        <f>ROUND(E98*P98,2)</f>
        <v>0</v>
      </c>
      <c r="R98" s="248"/>
      <c r="S98" s="248" t="s">
        <v>177</v>
      </c>
      <c r="T98" s="249" t="s">
        <v>177</v>
      </c>
      <c r="U98" s="232">
        <v>0.157</v>
      </c>
      <c r="V98" s="232">
        <f>ROUND(E98*U98,2)</f>
        <v>55.42</v>
      </c>
      <c r="W98" s="232"/>
      <c r="X98" s="232" t="s">
        <v>178</v>
      </c>
      <c r="Y98" s="232" t="s">
        <v>179</v>
      </c>
      <c r="Z98" s="212"/>
      <c r="AA98" s="212"/>
      <c r="AB98" s="212"/>
      <c r="AC98" s="212"/>
      <c r="AD98" s="212"/>
      <c r="AE98" s="212"/>
      <c r="AF98" s="212"/>
      <c r="AG98" s="212" t="s">
        <v>180</v>
      </c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outlineLevel="2" x14ac:dyDescent="0.25">
      <c r="A99" s="229"/>
      <c r="B99" s="230"/>
      <c r="C99" s="270" t="s">
        <v>560</v>
      </c>
      <c r="D99" s="268"/>
      <c r="E99" s="268"/>
      <c r="F99" s="268"/>
      <c r="G99" s="268"/>
      <c r="H99" s="232"/>
      <c r="I99" s="232"/>
      <c r="J99" s="232"/>
      <c r="K99" s="232"/>
      <c r="L99" s="232"/>
      <c r="M99" s="232"/>
      <c r="N99" s="231"/>
      <c r="O99" s="231"/>
      <c r="P99" s="231"/>
      <c r="Q99" s="231"/>
      <c r="R99" s="232"/>
      <c r="S99" s="232"/>
      <c r="T99" s="232"/>
      <c r="U99" s="232"/>
      <c r="V99" s="232"/>
      <c r="W99" s="232"/>
      <c r="X99" s="232"/>
      <c r="Y99" s="232"/>
      <c r="Z99" s="212"/>
      <c r="AA99" s="212"/>
      <c r="AB99" s="212"/>
      <c r="AC99" s="212"/>
      <c r="AD99" s="212"/>
      <c r="AE99" s="212"/>
      <c r="AF99" s="212"/>
      <c r="AG99" s="212" t="s">
        <v>252</v>
      </c>
      <c r="AH99" s="212"/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outlineLevel="2" x14ac:dyDescent="0.25">
      <c r="A100" s="229"/>
      <c r="B100" s="230"/>
      <c r="C100" s="259" t="s">
        <v>546</v>
      </c>
      <c r="D100" s="233"/>
      <c r="E100" s="234">
        <v>353</v>
      </c>
      <c r="F100" s="232"/>
      <c r="G100" s="232"/>
      <c r="H100" s="232"/>
      <c r="I100" s="232"/>
      <c r="J100" s="232"/>
      <c r="K100" s="232"/>
      <c r="L100" s="232"/>
      <c r="M100" s="232"/>
      <c r="N100" s="231"/>
      <c r="O100" s="231"/>
      <c r="P100" s="231"/>
      <c r="Q100" s="231"/>
      <c r="R100" s="232"/>
      <c r="S100" s="232"/>
      <c r="T100" s="232"/>
      <c r="U100" s="232"/>
      <c r="V100" s="232"/>
      <c r="W100" s="232"/>
      <c r="X100" s="232"/>
      <c r="Y100" s="232"/>
      <c r="Z100" s="212"/>
      <c r="AA100" s="212"/>
      <c r="AB100" s="212"/>
      <c r="AC100" s="212"/>
      <c r="AD100" s="212"/>
      <c r="AE100" s="212"/>
      <c r="AF100" s="212"/>
      <c r="AG100" s="212" t="s">
        <v>182</v>
      </c>
      <c r="AH100" s="212">
        <v>0</v>
      </c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outlineLevel="1" x14ac:dyDescent="0.25">
      <c r="A101" s="243">
        <v>45</v>
      </c>
      <c r="B101" s="244" t="s">
        <v>561</v>
      </c>
      <c r="C101" s="258" t="s">
        <v>562</v>
      </c>
      <c r="D101" s="245" t="s">
        <v>335</v>
      </c>
      <c r="E101" s="246">
        <v>270</v>
      </c>
      <c r="F101" s="247">
        <v>273</v>
      </c>
      <c r="G101" s="248">
        <f>ROUND(E101*F101,2)</f>
        <v>73710</v>
      </c>
      <c r="H101" s="247">
        <v>0</v>
      </c>
      <c r="I101" s="248">
        <f>ROUND(E101*H101,2)</f>
        <v>0</v>
      </c>
      <c r="J101" s="247">
        <v>273</v>
      </c>
      <c r="K101" s="248">
        <f>ROUND(E101*J101,2)</f>
        <v>73710</v>
      </c>
      <c r="L101" s="248">
        <v>21</v>
      </c>
      <c r="M101" s="248">
        <f>G101*(1+L101/100)</f>
        <v>89189.099999999991</v>
      </c>
      <c r="N101" s="246">
        <v>0</v>
      </c>
      <c r="O101" s="246">
        <f>ROUND(E101*N101,2)</f>
        <v>0</v>
      </c>
      <c r="P101" s="246">
        <v>0</v>
      </c>
      <c r="Q101" s="246">
        <f>ROUND(E101*P101,2)</f>
        <v>0</v>
      </c>
      <c r="R101" s="248"/>
      <c r="S101" s="248" t="s">
        <v>177</v>
      </c>
      <c r="T101" s="249" t="s">
        <v>177</v>
      </c>
      <c r="U101" s="232">
        <v>0.41</v>
      </c>
      <c r="V101" s="232">
        <f>ROUND(E101*U101,2)</f>
        <v>110.7</v>
      </c>
      <c r="W101" s="232"/>
      <c r="X101" s="232" t="s">
        <v>178</v>
      </c>
      <c r="Y101" s="232" t="s">
        <v>179</v>
      </c>
      <c r="Z101" s="212"/>
      <c r="AA101" s="212"/>
      <c r="AB101" s="212"/>
      <c r="AC101" s="212"/>
      <c r="AD101" s="212"/>
      <c r="AE101" s="212"/>
      <c r="AF101" s="212"/>
      <c r="AG101" s="212" t="s">
        <v>486</v>
      </c>
      <c r="AH101" s="212"/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ht="20" outlineLevel="2" x14ac:dyDescent="0.25">
      <c r="A102" s="229"/>
      <c r="B102" s="230"/>
      <c r="C102" s="259" t="s">
        <v>563</v>
      </c>
      <c r="D102" s="233"/>
      <c r="E102" s="234">
        <v>270</v>
      </c>
      <c r="F102" s="232"/>
      <c r="G102" s="232"/>
      <c r="H102" s="232"/>
      <c r="I102" s="232"/>
      <c r="J102" s="232"/>
      <c r="K102" s="232"/>
      <c r="L102" s="232"/>
      <c r="M102" s="232"/>
      <c r="N102" s="231"/>
      <c r="O102" s="231"/>
      <c r="P102" s="231"/>
      <c r="Q102" s="231"/>
      <c r="R102" s="232"/>
      <c r="S102" s="232"/>
      <c r="T102" s="232"/>
      <c r="U102" s="232"/>
      <c r="V102" s="232"/>
      <c r="W102" s="232"/>
      <c r="X102" s="232"/>
      <c r="Y102" s="232"/>
      <c r="Z102" s="212"/>
      <c r="AA102" s="212"/>
      <c r="AB102" s="212"/>
      <c r="AC102" s="212"/>
      <c r="AD102" s="212"/>
      <c r="AE102" s="212"/>
      <c r="AF102" s="212"/>
      <c r="AG102" s="212" t="s">
        <v>182</v>
      </c>
      <c r="AH102" s="212">
        <v>0</v>
      </c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 ht="20" outlineLevel="1" x14ac:dyDescent="0.25">
      <c r="A103" s="243">
        <v>46</v>
      </c>
      <c r="B103" s="244" t="s">
        <v>488</v>
      </c>
      <c r="C103" s="258" t="s">
        <v>489</v>
      </c>
      <c r="D103" s="245" t="s">
        <v>176</v>
      </c>
      <c r="E103" s="246">
        <v>37.125</v>
      </c>
      <c r="F103" s="247">
        <v>1200</v>
      </c>
      <c r="G103" s="248">
        <f>ROUND(E103*F103,2)</f>
        <v>44550</v>
      </c>
      <c r="H103" s="247">
        <v>1200</v>
      </c>
      <c r="I103" s="248">
        <f>ROUND(E103*H103,2)</f>
        <v>44550</v>
      </c>
      <c r="J103" s="247">
        <v>0</v>
      </c>
      <c r="K103" s="248">
        <f>ROUND(E103*J103,2)</f>
        <v>0</v>
      </c>
      <c r="L103" s="248">
        <v>21</v>
      </c>
      <c r="M103" s="248">
        <f>G103*(1+L103/100)</f>
        <v>53905.5</v>
      </c>
      <c r="N103" s="246">
        <v>0</v>
      </c>
      <c r="O103" s="246">
        <f>ROUND(E103*N103,2)</f>
        <v>0</v>
      </c>
      <c r="P103" s="246">
        <v>0</v>
      </c>
      <c r="Q103" s="246">
        <f>ROUND(E103*P103,2)</f>
        <v>0</v>
      </c>
      <c r="R103" s="248"/>
      <c r="S103" s="248" t="s">
        <v>221</v>
      </c>
      <c r="T103" s="249" t="s">
        <v>222</v>
      </c>
      <c r="U103" s="232">
        <v>0</v>
      </c>
      <c r="V103" s="232">
        <f>ROUND(E103*U103,2)</f>
        <v>0</v>
      </c>
      <c r="W103" s="232"/>
      <c r="X103" s="232" t="s">
        <v>237</v>
      </c>
      <c r="Y103" s="232" t="s">
        <v>179</v>
      </c>
      <c r="Z103" s="212"/>
      <c r="AA103" s="212"/>
      <c r="AB103" s="212"/>
      <c r="AC103" s="212"/>
      <c r="AD103" s="212"/>
      <c r="AE103" s="212"/>
      <c r="AF103" s="212"/>
      <c r="AG103" s="212" t="s">
        <v>490</v>
      </c>
      <c r="AH103" s="212"/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ht="20" outlineLevel="2" x14ac:dyDescent="0.25">
      <c r="A104" s="229"/>
      <c r="B104" s="230"/>
      <c r="C104" s="259" t="s">
        <v>564</v>
      </c>
      <c r="D104" s="233"/>
      <c r="E104" s="234">
        <v>37.125</v>
      </c>
      <c r="F104" s="232"/>
      <c r="G104" s="232"/>
      <c r="H104" s="232"/>
      <c r="I104" s="232"/>
      <c r="J104" s="232"/>
      <c r="K104" s="232"/>
      <c r="L104" s="232"/>
      <c r="M104" s="232"/>
      <c r="N104" s="231"/>
      <c r="O104" s="231"/>
      <c r="P104" s="231"/>
      <c r="Q104" s="231"/>
      <c r="R104" s="232"/>
      <c r="S104" s="232"/>
      <c r="T104" s="232"/>
      <c r="U104" s="232"/>
      <c r="V104" s="232"/>
      <c r="W104" s="232"/>
      <c r="X104" s="232"/>
      <c r="Y104" s="232"/>
      <c r="Z104" s="212"/>
      <c r="AA104" s="212"/>
      <c r="AB104" s="212"/>
      <c r="AC104" s="212"/>
      <c r="AD104" s="212"/>
      <c r="AE104" s="212"/>
      <c r="AF104" s="212"/>
      <c r="AG104" s="212" t="s">
        <v>182</v>
      </c>
      <c r="AH104" s="212">
        <v>0</v>
      </c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outlineLevel="1" x14ac:dyDescent="0.25">
      <c r="A105" s="243">
        <v>47</v>
      </c>
      <c r="B105" s="244" t="s">
        <v>184</v>
      </c>
      <c r="C105" s="258" t="s">
        <v>492</v>
      </c>
      <c r="D105" s="245" t="s">
        <v>176</v>
      </c>
      <c r="E105" s="246">
        <v>33.75</v>
      </c>
      <c r="F105" s="247">
        <v>130.5</v>
      </c>
      <c r="G105" s="248">
        <f>ROUND(E105*F105,2)</f>
        <v>4404.38</v>
      </c>
      <c r="H105" s="247">
        <v>0</v>
      </c>
      <c r="I105" s="248">
        <f>ROUND(E105*H105,2)</f>
        <v>0</v>
      </c>
      <c r="J105" s="247">
        <v>130.5</v>
      </c>
      <c r="K105" s="248">
        <f>ROUND(E105*J105,2)</f>
        <v>4404.38</v>
      </c>
      <c r="L105" s="248">
        <v>21</v>
      </c>
      <c r="M105" s="248">
        <f>G105*(1+L105/100)</f>
        <v>5329.2997999999998</v>
      </c>
      <c r="N105" s="246">
        <v>0</v>
      </c>
      <c r="O105" s="246">
        <f>ROUND(E105*N105,2)</f>
        <v>0</v>
      </c>
      <c r="P105" s="246">
        <v>0</v>
      </c>
      <c r="Q105" s="246">
        <f>ROUND(E105*P105,2)</f>
        <v>0</v>
      </c>
      <c r="R105" s="248"/>
      <c r="S105" s="248" t="s">
        <v>177</v>
      </c>
      <c r="T105" s="249" t="s">
        <v>177</v>
      </c>
      <c r="U105" s="232">
        <v>0.01</v>
      </c>
      <c r="V105" s="232">
        <f>ROUND(E105*U105,2)</f>
        <v>0.34</v>
      </c>
      <c r="W105" s="232"/>
      <c r="X105" s="232" t="s">
        <v>178</v>
      </c>
      <c r="Y105" s="232" t="s">
        <v>179</v>
      </c>
      <c r="Z105" s="212"/>
      <c r="AA105" s="212"/>
      <c r="AB105" s="212"/>
      <c r="AC105" s="212"/>
      <c r="AD105" s="212"/>
      <c r="AE105" s="212"/>
      <c r="AF105" s="212"/>
      <c r="AG105" s="212" t="s">
        <v>486</v>
      </c>
      <c r="AH105" s="212"/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ht="20" outlineLevel="2" x14ac:dyDescent="0.25">
      <c r="A106" s="229"/>
      <c r="B106" s="230"/>
      <c r="C106" s="259" t="s">
        <v>565</v>
      </c>
      <c r="D106" s="233"/>
      <c r="E106" s="234">
        <v>33.75</v>
      </c>
      <c r="F106" s="232"/>
      <c r="G106" s="232"/>
      <c r="H106" s="232"/>
      <c r="I106" s="232"/>
      <c r="J106" s="232"/>
      <c r="K106" s="232"/>
      <c r="L106" s="232"/>
      <c r="M106" s="232"/>
      <c r="N106" s="231"/>
      <c r="O106" s="231"/>
      <c r="P106" s="231"/>
      <c r="Q106" s="231"/>
      <c r="R106" s="232"/>
      <c r="S106" s="232"/>
      <c r="T106" s="232"/>
      <c r="U106" s="232"/>
      <c r="V106" s="232"/>
      <c r="W106" s="232"/>
      <c r="X106" s="232"/>
      <c r="Y106" s="232"/>
      <c r="Z106" s="212"/>
      <c r="AA106" s="212"/>
      <c r="AB106" s="212"/>
      <c r="AC106" s="212"/>
      <c r="AD106" s="212"/>
      <c r="AE106" s="212"/>
      <c r="AF106" s="212"/>
      <c r="AG106" s="212" t="s">
        <v>182</v>
      </c>
      <c r="AH106" s="212">
        <v>0</v>
      </c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outlineLevel="1" x14ac:dyDescent="0.25">
      <c r="A107" s="250">
        <v>48</v>
      </c>
      <c r="B107" s="251" t="s">
        <v>566</v>
      </c>
      <c r="C107" s="260" t="s">
        <v>567</v>
      </c>
      <c r="D107" s="252" t="s">
        <v>335</v>
      </c>
      <c r="E107" s="253">
        <v>270</v>
      </c>
      <c r="F107" s="254">
        <v>185.5</v>
      </c>
      <c r="G107" s="255">
        <f>ROUND(E107*F107,2)</f>
        <v>50085</v>
      </c>
      <c r="H107" s="254">
        <v>1.83</v>
      </c>
      <c r="I107" s="255">
        <f>ROUND(E107*H107,2)</f>
        <v>494.1</v>
      </c>
      <c r="J107" s="254">
        <v>183.67</v>
      </c>
      <c r="K107" s="255">
        <f>ROUND(E107*J107,2)</f>
        <v>49590.9</v>
      </c>
      <c r="L107" s="255">
        <v>21</v>
      </c>
      <c r="M107" s="255">
        <f>G107*(1+L107/100)</f>
        <v>60602.85</v>
      </c>
      <c r="N107" s="253">
        <v>0</v>
      </c>
      <c r="O107" s="253">
        <f>ROUND(E107*N107,2)</f>
        <v>0</v>
      </c>
      <c r="P107" s="253">
        <v>0</v>
      </c>
      <c r="Q107" s="253">
        <f>ROUND(E107*P107,2)</f>
        <v>0</v>
      </c>
      <c r="R107" s="255"/>
      <c r="S107" s="255" t="s">
        <v>177</v>
      </c>
      <c r="T107" s="256" t="s">
        <v>177</v>
      </c>
      <c r="U107" s="232">
        <v>0.27</v>
      </c>
      <c r="V107" s="232">
        <f>ROUND(E107*U107,2)</f>
        <v>72.900000000000006</v>
      </c>
      <c r="W107" s="232"/>
      <c r="X107" s="232" t="s">
        <v>178</v>
      </c>
      <c r="Y107" s="232" t="s">
        <v>179</v>
      </c>
      <c r="Z107" s="212"/>
      <c r="AA107" s="212"/>
      <c r="AB107" s="212"/>
      <c r="AC107" s="212"/>
      <c r="AD107" s="212"/>
      <c r="AE107" s="212"/>
      <c r="AF107" s="212"/>
      <c r="AG107" s="212" t="s">
        <v>486</v>
      </c>
      <c r="AH107" s="212"/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outlineLevel="1" x14ac:dyDescent="0.25">
      <c r="A108" s="243">
        <v>49</v>
      </c>
      <c r="B108" s="244" t="s">
        <v>568</v>
      </c>
      <c r="C108" s="258" t="s">
        <v>569</v>
      </c>
      <c r="D108" s="245" t="s">
        <v>498</v>
      </c>
      <c r="E108" s="246">
        <v>5</v>
      </c>
      <c r="F108" s="247">
        <v>500</v>
      </c>
      <c r="G108" s="248">
        <f>ROUND(E108*F108,2)</f>
        <v>2500</v>
      </c>
      <c r="H108" s="247">
        <v>500</v>
      </c>
      <c r="I108" s="248">
        <f>ROUND(E108*H108,2)</f>
        <v>2500</v>
      </c>
      <c r="J108" s="247">
        <v>0</v>
      </c>
      <c r="K108" s="248">
        <f>ROUND(E108*J108,2)</f>
        <v>0</v>
      </c>
      <c r="L108" s="248">
        <v>21</v>
      </c>
      <c r="M108" s="248">
        <f>G108*(1+L108/100)</f>
        <v>3025</v>
      </c>
      <c r="N108" s="246">
        <v>0</v>
      </c>
      <c r="O108" s="246">
        <f>ROUND(E108*N108,2)</f>
        <v>0</v>
      </c>
      <c r="P108" s="246">
        <v>0</v>
      </c>
      <c r="Q108" s="246">
        <f>ROUND(E108*P108,2)</f>
        <v>0</v>
      </c>
      <c r="R108" s="248"/>
      <c r="S108" s="248" t="s">
        <v>221</v>
      </c>
      <c r="T108" s="249" t="s">
        <v>222</v>
      </c>
      <c r="U108" s="232">
        <v>0</v>
      </c>
      <c r="V108" s="232">
        <f>ROUND(E108*U108,2)</f>
        <v>0</v>
      </c>
      <c r="W108" s="232"/>
      <c r="X108" s="232" t="s">
        <v>237</v>
      </c>
      <c r="Y108" s="232" t="s">
        <v>179</v>
      </c>
      <c r="Z108" s="212"/>
      <c r="AA108" s="212"/>
      <c r="AB108" s="212"/>
      <c r="AC108" s="212"/>
      <c r="AD108" s="212"/>
      <c r="AE108" s="212"/>
      <c r="AF108" s="212"/>
      <c r="AG108" s="212" t="s">
        <v>490</v>
      </c>
      <c r="AH108" s="212"/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outlineLevel="2" x14ac:dyDescent="0.25">
      <c r="A109" s="229"/>
      <c r="B109" s="230"/>
      <c r="C109" s="270" t="s">
        <v>499</v>
      </c>
      <c r="D109" s="268"/>
      <c r="E109" s="268"/>
      <c r="F109" s="268"/>
      <c r="G109" s="268"/>
      <c r="H109" s="232"/>
      <c r="I109" s="232"/>
      <c r="J109" s="232"/>
      <c r="K109" s="232"/>
      <c r="L109" s="232"/>
      <c r="M109" s="232"/>
      <c r="N109" s="231"/>
      <c r="O109" s="231"/>
      <c r="P109" s="231"/>
      <c r="Q109" s="231"/>
      <c r="R109" s="232"/>
      <c r="S109" s="232"/>
      <c r="T109" s="232"/>
      <c r="U109" s="232"/>
      <c r="V109" s="232"/>
      <c r="W109" s="232"/>
      <c r="X109" s="232"/>
      <c r="Y109" s="232"/>
      <c r="Z109" s="212"/>
      <c r="AA109" s="212"/>
      <c r="AB109" s="212"/>
      <c r="AC109" s="212"/>
      <c r="AD109" s="212"/>
      <c r="AE109" s="212"/>
      <c r="AF109" s="212"/>
      <c r="AG109" s="212" t="s">
        <v>252</v>
      </c>
      <c r="AH109" s="212"/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outlineLevel="1" x14ac:dyDescent="0.25">
      <c r="A110" s="243">
        <v>50</v>
      </c>
      <c r="B110" s="244" t="s">
        <v>570</v>
      </c>
      <c r="C110" s="258" t="s">
        <v>571</v>
      </c>
      <c r="D110" s="245" t="s">
        <v>498</v>
      </c>
      <c r="E110" s="246">
        <v>12</v>
      </c>
      <c r="F110" s="247">
        <v>500</v>
      </c>
      <c r="G110" s="248">
        <f>ROUND(E110*F110,2)</f>
        <v>6000</v>
      </c>
      <c r="H110" s="247">
        <v>500</v>
      </c>
      <c r="I110" s="248">
        <f>ROUND(E110*H110,2)</f>
        <v>6000</v>
      </c>
      <c r="J110" s="247">
        <v>0</v>
      </c>
      <c r="K110" s="248">
        <f>ROUND(E110*J110,2)</f>
        <v>0</v>
      </c>
      <c r="L110" s="248">
        <v>21</v>
      </c>
      <c r="M110" s="248">
        <f>G110*(1+L110/100)</f>
        <v>7260</v>
      </c>
      <c r="N110" s="246">
        <v>0</v>
      </c>
      <c r="O110" s="246">
        <f>ROUND(E110*N110,2)</f>
        <v>0</v>
      </c>
      <c r="P110" s="246">
        <v>0</v>
      </c>
      <c r="Q110" s="246">
        <f>ROUND(E110*P110,2)</f>
        <v>0</v>
      </c>
      <c r="R110" s="248"/>
      <c r="S110" s="248" t="s">
        <v>221</v>
      </c>
      <c r="T110" s="249" t="s">
        <v>222</v>
      </c>
      <c r="U110" s="232">
        <v>0</v>
      </c>
      <c r="V110" s="232">
        <f>ROUND(E110*U110,2)</f>
        <v>0</v>
      </c>
      <c r="W110" s="232"/>
      <c r="X110" s="232" t="s">
        <v>237</v>
      </c>
      <c r="Y110" s="232" t="s">
        <v>179</v>
      </c>
      <c r="Z110" s="212"/>
      <c r="AA110" s="212"/>
      <c r="AB110" s="212"/>
      <c r="AC110" s="212"/>
      <c r="AD110" s="212"/>
      <c r="AE110" s="212"/>
      <c r="AF110" s="212"/>
      <c r="AG110" s="212" t="s">
        <v>490</v>
      </c>
      <c r="AH110" s="212"/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2" x14ac:dyDescent="0.25">
      <c r="A111" s="229"/>
      <c r="B111" s="230"/>
      <c r="C111" s="270" t="s">
        <v>499</v>
      </c>
      <c r="D111" s="268"/>
      <c r="E111" s="268"/>
      <c r="F111" s="268"/>
      <c r="G111" s="268"/>
      <c r="H111" s="232"/>
      <c r="I111" s="232"/>
      <c r="J111" s="232"/>
      <c r="K111" s="232"/>
      <c r="L111" s="232"/>
      <c r="M111" s="232"/>
      <c r="N111" s="231"/>
      <c r="O111" s="231"/>
      <c r="P111" s="231"/>
      <c r="Q111" s="231"/>
      <c r="R111" s="232"/>
      <c r="S111" s="232"/>
      <c r="T111" s="232"/>
      <c r="U111" s="232"/>
      <c r="V111" s="232"/>
      <c r="W111" s="232"/>
      <c r="X111" s="232"/>
      <c r="Y111" s="232"/>
      <c r="Z111" s="212"/>
      <c r="AA111" s="212"/>
      <c r="AB111" s="212"/>
      <c r="AC111" s="212"/>
      <c r="AD111" s="212"/>
      <c r="AE111" s="212"/>
      <c r="AF111" s="212"/>
      <c r="AG111" s="212" t="s">
        <v>252</v>
      </c>
      <c r="AH111" s="212"/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1" x14ac:dyDescent="0.25">
      <c r="A112" s="243">
        <v>51</v>
      </c>
      <c r="B112" s="244" t="s">
        <v>572</v>
      </c>
      <c r="C112" s="258" t="s">
        <v>573</v>
      </c>
      <c r="D112" s="245" t="s">
        <v>498</v>
      </c>
      <c r="E112" s="246">
        <v>3</v>
      </c>
      <c r="F112" s="247">
        <v>500</v>
      </c>
      <c r="G112" s="248">
        <f>ROUND(E112*F112,2)</f>
        <v>1500</v>
      </c>
      <c r="H112" s="247">
        <v>500</v>
      </c>
      <c r="I112" s="248">
        <f>ROUND(E112*H112,2)</f>
        <v>1500</v>
      </c>
      <c r="J112" s="247">
        <v>0</v>
      </c>
      <c r="K112" s="248">
        <f>ROUND(E112*J112,2)</f>
        <v>0</v>
      </c>
      <c r="L112" s="248">
        <v>21</v>
      </c>
      <c r="M112" s="248">
        <f>G112*(1+L112/100)</f>
        <v>1815</v>
      </c>
      <c r="N112" s="246">
        <v>0</v>
      </c>
      <c r="O112" s="246">
        <f>ROUND(E112*N112,2)</f>
        <v>0</v>
      </c>
      <c r="P112" s="246">
        <v>0</v>
      </c>
      <c r="Q112" s="246">
        <f>ROUND(E112*P112,2)</f>
        <v>0</v>
      </c>
      <c r="R112" s="248"/>
      <c r="S112" s="248" t="s">
        <v>221</v>
      </c>
      <c r="T112" s="249" t="s">
        <v>222</v>
      </c>
      <c r="U112" s="232">
        <v>0</v>
      </c>
      <c r="V112" s="232">
        <f>ROUND(E112*U112,2)</f>
        <v>0</v>
      </c>
      <c r="W112" s="232"/>
      <c r="X112" s="232" t="s">
        <v>237</v>
      </c>
      <c r="Y112" s="232" t="s">
        <v>179</v>
      </c>
      <c r="Z112" s="212"/>
      <c r="AA112" s="212"/>
      <c r="AB112" s="212"/>
      <c r="AC112" s="212"/>
      <c r="AD112" s="212"/>
      <c r="AE112" s="212"/>
      <c r="AF112" s="212"/>
      <c r="AG112" s="212" t="s">
        <v>490</v>
      </c>
      <c r="AH112" s="212"/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outlineLevel="2" x14ac:dyDescent="0.25">
      <c r="A113" s="229"/>
      <c r="B113" s="230"/>
      <c r="C113" s="270" t="s">
        <v>499</v>
      </c>
      <c r="D113" s="268"/>
      <c r="E113" s="268"/>
      <c r="F113" s="268"/>
      <c r="G113" s="268"/>
      <c r="H113" s="232"/>
      <c r="I113" s="232"/>
      <c r="J113" s="232"/>
      <c r="K113" s="232"/>
      <c r="L113" s="232"/>
      <c r="M113" s="232"/>
      <c r="N113" s="231"/>
      <c r="O113" s="231"/>
      <c r="P113" s="231"/>
      <c r="Q113" s="231"/>
      <c r="R113" s="232"/>
      <c r="S113" s="232"/>
      <c r="T113" s="232"/>
      <c r="U113" s="232"/>
      <c r="V113" s="232"/>
      <c r="W113" s="232"/>
      <c r="X113" s="232"/>
      <c r="Y113" s="232"/>
      <c r="Z113" s="212"/>
      <c r="AA113" s="212"/>
      <c r="AB113" s="212"/>
      <c r="AC113" s="212"/>
      <c r="AD113" s="212"/>
      <c r="AE113" s="212"/>
      <c r="AF113" s="212"/>
      <c r="AG113" s="212" t="s">
        <v>252</v>
      </c>
      <c r="AH113" s="212"/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outlineLevel="1" x14ac:dyDescent="0.25">
      <c r="A114" s="243">
        <v>52</v>
      </c>
      <c r="B114" s="244" t="s">
        <v>574</v>
      </c>
      <c r="C114" s="258" t="s">
        <v>575</v>
      </c>
      <c r="D114" s="245" t="s">
        <v>498</v>
      </c>
      <c r="E114" s="246">
        <v>50</v>
      </c>
      <c r="F114" s="247">
        <v>500</v>
      </c>
      <c r="G114" s="248">
        <f>ROUND(E114*F114,2)</f>
        <v>25000</v>
      </c>
      <c r="H114" s="247">
        <v>500</v>
      </c>
      <c r="I114" s="248">
        <f>ROUND(E114*H114,2)</f>
        <v>25000</v>
      </c>
      <c r="J114" s="247">
        <v>0</v>
      </c>
      <c r="K114" s="248">
        <f>ROUND(E114*J114,2)</f>
        <v>0</v>
      </c>
      <c r="L114" s="248">
        <v>21</v>
      </c>
      <c r="M114" s="248">
        <f>G114*(1+L114/100)</f>
        <v>30250</v>
      </c>
      <c r="N114" s="246">
        <v>0</v>
      </c>
      <c r="O114" s="246">
        <f>ROUND(E114*N114,2)</f>
        <v>0</v>
      </c>
      <c r="P114" s="246">
        <v>0</v>
      </c>
      <c r="Q114" s="246">
        <f>ROUND(E114*P114,2)</f>
        <v>0</v>
      </c>
      <c r="R114" s="248"/>
      <c r="S114" s="248" t="s">
        <v>221</v>
      </c>
      <c r="T114" s="249" t="s">
        <v>222</v>
      </c>
      <c r="U114" s="232">
        <v>0</v>
      </c>
      <c r="V114" s="232">
        <f>ROUND(E114*U114,2)</f>
        <v>0</v>
      </c>
      <c r="W114" s="232"/>
      <c r="X114" s="232" t="s">
        <v>237</v>
      </c>
      <c r="Y114" s="232" t="s">
        <v>179</v>
      </c>
      <c r="Z114" s="212"/>
      <c r="AA114" s="212"/>
      <c r="AB114" s="212"/>
      <c r="AC114" s="212"/>
      <c r="AD114" s="212"/>
      <c r="AE114" s="212"/>
      <c r="AF114" s="212"/>
      <c r="AG114" s="212" t="s">
        <v>490</v>
      </c>
      <c r="AH114" s="212"/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12"/>
      <c r="BB114" s="212"/>
      <c r="BC114" s="212"/>
      <c r="BD114" s="212"/>
      <c r="BE114" s="212"/>
      <c r="BF114" s="212"/>
      <c r="BG114" s="212"/>
      <c r="BH114" s="212"/>
    </row>
    <row r="115" spans="1:60" outlineLevel="2" x14ac:dyDescent="0.25">
      <c r="A115" s="229"/>
      <c r="B115" s="230"/>
      <c r="C115" s="270" t="s">
        <v>499</v>
      </c>
      <c r="D115" s="268"/>
      <c r="E115" s="268"/>
      <c r="F115" s="268"/>
      <c r="G115" s="268"/>
      <c r="H115" s="232"/>
      <c r="I115" s="232"/>
      <c r="J115" s="232"/>
      <c r="K115" s="232"/>
      <c r="L115" s="232"/>
      <c r="M115" s="232"/>
      <c r="N115" s="231"/>
      <c r="O115" s="231"/>
      <c r="P115" s="231"/>
      <c r="Q115" s="231"/>
      <c r="R115" s="232"/>
      <c r="S115" s="232"/>
      <c r="T115" s="232"/>
      <c r="U115" s="232"/>
      <c r="V115" s="232"/>
      <c r="W115" s="232"/>
      <c r="X115" s="232"/>
      <c r="Y115" s="232"/>
      <c r="Z115" s="212"/>
      <c r="AA115" s="212"/>
      <c r="AB115" s="212"/>
      <c r="AC115" s="212"/>
      <c r="AD115" s="212"/>
      <c r="AE115" s="212"/>
      <c r="AF115" s="212"/>
      <c r="AG115" s="212" t="s">
        <v>252</v>
      </c>
      <c r="AH115" s="212"/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outlineLevel="1" x14ac:dyDescent="0.25">
      <c r="A116" s="243">
        <v>53</v>
      </c>
      <c r="B116" s="244" t="s">
        <v>576</v>
      </c>
      <c r="C116" s="258" t="s">
        <v>577</v>
      </c>
      <c r="D116" s="245" t="s">
        <v>498</v>
      </c>
      <c r="E116" s="246">
        <v>21</v>
      </c>
      <c r="F116" s="247">
        <v>500</v>
      </c>
      <c r="G116" s="248">
        <f>ROUND(E116*F116,2)</f>
        <v>10500</v>
      </c>
      <c r="H116" s="247">
        <v>500</v>
      </c>
      <c r="I116" s="248">
        <f>ROUND(E116*H116,2)</f>
        <v>10500</v>
      </c>
      <c r="J116" s="247">
        <v>0</v>
      </c>
      <c r="K116" s="248">
        <f>ROUND(E116*J116,2)</f>
        <v>0</v>
      </c>
      <c r="L116" s="248">
        <v>21</v>
      </c>
      <c r="M116" s="248">
        <f>G116*(1+L116/100)</f>
        <v>12705</v>
      </c>
      <c r="N116" s="246">
        <v>0</v>
      </c>
      <c r="O116" s="246">
        <f>ROUND(E116*N116,2)</f>
        <v>0</v>
      </c>
      <c r="P116" s="246">
        <v>0</v>
      </c>
      <c r="Q116" s="246">
        <f>ROUND(E116*P116,2)</f>
        <v>0</v>
      </c>
      <c r="R116" s="248"/>
      <c r="S116" s="248" t="s">
        <v>221</v>
      </c>
      <c r="T116" s="249" t="s">
        <v>222</v>
      </c>
      <c r="U116" s="232">
        <v>0</v>
      </c>
      <c r="V116" s="232">
        <f>ROUND(E116*U116,2)</f>
        <v>0</v>
      </c>
      <c r="W116" s="232"/>
      <c r="X116" s="232" t="s">
        <v>237</v>
      </c>
      <c r="Y116" s="232" t="s">
        <v>179</v>
      </c>
      <c r="Z116" s="212"/>
      <c r="AA116" s="212"/>
      <c r="AB116" s="212"/>
      <c r="AC116" s="212"/>
      <c r="AD116" s="212"/>
      <c r="AE116" s="212"/>
      <c r="AF116" s="212"/>
      <c r="AG116" s="212" t="s">
        <v>490</v>
      </c>
      <c r="AH116" s="212"/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outlineLevel="2" x14ac:dyDescent="0.25">
      <c r="A117" s="229"/>
      <c r="B117" s="230"/>
      <c r="C117" s="270" t="s">
        <v>499</v>
      </c>
      <c r="D117" s="268"/>
      <c r="E117" s="268"/>
      <c r="F117" s="268"/>
      <c r="G117" s="268"/>
      <c r="H117" s="232"/>
      <c r="I117" s="232"/>
      <c r="J117" s="232"/>
      <c r="K117" s="232"/>
      <c r="L117" s="232"/>
      <c r="M117" s="232"/>
      <c r="N117" s="231"/>
      <c r="O117" s="231"/>
      <c r="P117" s="231"/>
      <c r="Q117" s="231"/>
      <c r="R117" s="232"/>
      <c r="S117" s="232"/>
      <c r="T117" s="232"/>
      <c r="U117" s="232"/>
      <c r="V117" s="232"/>
      <c r="W117" s="232"/>
      <c r="X117" s="232"/>
      <c r="Y117" s="232"/>
      <c r="Z117" s="212"/>
      <c r="AA117" s="212"/>
      <c r="AB117" s="212"/>
      <c r="AC117" s="212"/>
      <c r="AD117" s="212"/>
      <c r="AE117" s="212"/>
      <c r="AF117" s="212"/>
      <c r="AG117" s="212" t="s">
        <v>252</v>
      </c>
      <c r="AH117" s="212"/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outlineLevel="1" x14ac:dyDescent="0.25">
      <c r="A118" s="243">
        <v>54</v>
      </c>
      <c r="B118" s="244" t="s">
        <v>578</v>
      </c>
      <c r="C118" s="258" t="s">
        <v>579</v>
      </c>
      <c r="D118" s="245" t="s">
        <v>498</v>
      </c>
      <c r="E118" s="246">
        <v>38</v>
      </c>
      <c r="F118" s="247">
        <v>500</v>
      </c>
      <c r="G118" s="248">
        <f>ROUND(E118*F118,2)</f>
        <v>19000</v>
      </c>
      <c r="H118" s="247">
        <v>500</v>
      </c>
      <c r="I118" s="248">
        <f>ROUND(E118*H118,2)</f>
        <v>19000</v>
      </c>
      <c r="J118" s="247">
        <v>0</v>
      </c>
      <c r="K118" s="248">
        <f>ROUND(E118*J118,2)</f>
        <v>0</v>
      </c>
      <c r="L118" s="248">
        <v>21</v>
      </c>
      <c r="M118" s="248">
        <f>G118*(1+L118/100)</f>
        <v>22990</v>
      </c>
      <c r="N118" s="246">
        <v>0</v>
      </c>
      <c r="O118" s="246">
        <f>ROUND(E118*N118,2)</f>
        <v>0</v>
      </c>
      <c r="P118" s="246">
        <v>0</v>
      </c>
      <c r="Q118" s="246">
        <f>ROUND(E118*P118,2)</f>
        <v>0</v>
      </c>
      <c r="R118" s="248"/>
      <c r="S118" s="248" t="s">
        <v>221</v>
      </c>
      <c r="T118" s="249" t="s">
        <v>222</v>
      </c>
      <c r="U118" s="232">
        <v>0</v>
      </c>
      <c r="V118" s="232">
        <f>ROUND(E118*U118,2)</f>
        <v>0</v>
      </c>
      <c r="W118" s="232"/>
      <c r="X118" s="232" t="s">
        <v>237</v>
      </c>
      <c r="Y118" s="232" t="s">
        <v>179</v>
      </c>
      <c r="Z118" s="212"/>
      <c r="AA118" s="212"/>
      <c r="AB118" s="212"/>
      <c r="AC118" s="212"/>
      <c r="AD118" s="212"/>
      <c r="AE118" s="212"/>
      <c r="AF118" s="212"/>
      <c r="AG118" s="212" t="s">
        <v>490</v>
      </c>
      <c r="AH118" s="212"/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outlineLevel="2" x14ac:dyDescent="0.25">
      <c r="A119" s="229"/>
      <c r="B119" s="230"/>
      <c r="C119" s="270" t="s">
        <v>499</v>
      </c>
      <c r="D119" s="268"/>
      <c r="E119" s="268"/>
      <c r="F119" s="268"/>
      <c r="G119" s="268"/>
      <c r="H119" s="232"/>
      <c r="I119" s="232"/>
      <c r="J119" s="232"/>
      <c r="K119" s="232"/>
      <c r="L119" s="232"/>
      <c r="M119" s="232"/>
      <c r="N119" s="231"/>
      <c r="O119" s="231"/>
      <c r="P119" s="231"/>
      <c r="Q119" s="231"/>
      <c r="R119" s="232"/>
      <c r="S119" s="232"/>
      <c r="T119" s="232"/>
      <c r="U119" s="232"/>
      <c r="V119" s="232"/>
      <c r="W119" s="232"/>
      <c r="X119" s="232"/>
      <c r="Y119" s="232"/>
      <c r="Z119" s="212"/>
      <c r="AA119" s="212"/>
      <c r="AB119" s="212"/>
      <c r="AC119" s="212"/>
      <c r="AD119" s="212"/>
      <c r="AE119" s="212"/>
      <c r="AF119" s="212"/>
      <c r="AG119" s="212" t="s">
        <v>252</v>
      </c>
      <c r="AH119" s="212"/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2"/>
      <c r="BH119" s="212"/>
    </row>
    <row r="120" spans="1:60" outlineLevel="1" x14ac:dyDescent="0.25">
      <c r="A120" s="243">
        <v>55</v>
      </c>
      <c r="B120" s="244" t="s">
        <v>580</v>
      </c>
      <c r="C120" s="258" t="s">
        <v>581</v>
      </c>
      <c r="D120" s="245" t="s">
        <v>498</v>
      </c>
      <c r="E120" s="246">
        <v>45</v>
      </c>
      <c r="F120" s="247">
        <v>500</v>
      </c>
      <c r="G120" s="248">
        <f>ROUND(E120*F120,2)</f>
        <v>22500</v>
      </c>
      <c r="H120" s="247">
        <v>500</v>
      </c>
      <c r="I120" s="248">
        <f>ROUND(E120*H120,2)</f>
        <v>22500</v>
      </c>
      <c r="J120" s="247">
        <v>0</v>
      </c>
      <c r="K120" s="248">
        <f>ROUND(E120*J120,2)</f>
        <v>0</v>
      </c>
      <c r="L120" s="248">
        <v>21</v>
      </c>
      <c r="M120" s="248">
        <f>G120*(1+L120/100)</f>
        <v>27225</v>
      </c>
      <c r="N120" s="246">
        <v>0</v>
      </c>
      <c r="O120" s="246">
        <f>ROUND(E120*N120,2)</f>
        <v>0</v>
      </c>
      <c r="P120" s="246">
        <v>0</v>
      </c>
      <c r="Q120" s="246">
        <f>ROUND(E120*P120,2)</f>
        <v>0</v>
      </c>
      <c r="R120" s="248"/>
      <c r="S120" s="248" t="s">
        <v>221</v>
      </c>
      <c r="T120" s="249" t="s">
        <v>222</v>
      </c>
      <c r="U120" s="232">
        <v>0</v>
      </c>
      <c r="V120" s="232">
        <f>ROUND(E120*U120,2)</f>
        <v>0</v>
      </c>
      <c r="W120" s="232"/>
      <c r="X120" s="232" t="s">
        <v>237</v>
      </c>
      <c r="Y120" s="232" t="s">
        <v>179</v>
      </c>
      <c r="Z120" s="212"/>
      <c r="AA120" s="212"/>
      <c r="AB120" s="212"/>
      <c r="AC120" s="212"/>
      <c r="AD120" s="212"/>
      <c r="AE120" s="212"/>
      <c r="AF120" s="212"/>
      <c r="AG120" s="212" t="s">
        <v>490</v>
      </c>
      <c r="AH120" s="212"/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outlineLevel="2" x14ac:dyDescent="0.25">
      <c r="A121" s="229"/>
      <c r="B121" s="230"/>
      <c r="C121" s="270" t="s">
        <v>499</v>
      </c>
      <c r="D121" s="268"/>
      <c r="E121" s="268"/>
      <c r="F121" s="268"/>
      <c r="G121" s="268"/>
      <c r="H121" s="232"/>
      <c r="I121" s="232"/>
      <c r="J121" s="232"/>
      <c r="K121" s="232"/>
      <c r="L121" s="232"/>
      <c r="M121" s="232"/>
      <c r="N121" s="231"/>
      <c r="O121" s="231"/>
      <c r="P121" s="231"/>
      <c r="Q121" s="231"/>
      <c r="R121" s="232"/>
      <c r="S121" s="232"/>
      <c r="T121" s="232"/>
      <c r="U121" s="232"/>
      <c r="V121" s="232"/>
      <c r="W121" s="232"/>
      <c r="X121" s="232"/>
      <c r="Y121" s="232"/>
      <c r="Z121" s="212"/>
      <c r="AA121" s="212"/>
      <c r="AB121" s="212"/>
      <c r="AC121" s="212"/>
      <c r="AD121" s="212"/>
      <c r="AE121" s="212"/>
      <c r="AF121" s="212"/>
      <c r="AG121" s="212" t="s">
        <v>252</v>
      </c>
      <c r="AH121" s="212"/>
      <c r="AI121" s="212"/>
      <c r="AJ121" s="212"/>
      <c r="AK121" s="212"/>
      <c r="AL121" s="212"/>
      <c r="AM121" s="212"/>
      <c r="AN121" s="212"/>
      <c r="AO121" s="212"/>
      <c r="AP121" s="212"/>
      <c r="AQ121" s="212"/>
      <c r="AR121" s="212"/>
      <c r="AS121" s="212"/>
      <c r="AT121" s="212"/>
      <c r="AU121" s="212"/>
      <c r="AV121" s="212"/>
      <c r="AW121" s="212"/>
      <c r="AX121" s="212"/>
      <c r="AY121" s="212"/>
      <c r="AZ121" s="212"/>
      <c r="BA121" s="212"/>
      <c r="BB121" s="212"/>
      <c r="BC121" s="212"/>
      <c r="BD121" s="212"/>
      <c r="BE121" s="212"/>
      <c r="BF121" s="212"/>
      <c r="BG121" s="212"/>
      <c r="BH121" s="212"/>
    </row>
    <row r="122" spans="1:60" outlineLevel="1" x14ac:dyDescent="0.25">
      <c r="A122" s="243">
        <v>56</v>
      </c>
      <c r="B122" s="244" t="s">
        <v>582</v>
      </c>
      <c r="C122" s="258" t="s">
        <v>583</v>
      </c>
      <c r="D122" s="245" t="s">
        <v>498</v>
      </c>
      <c r="E122" s="246">
        <v>27</v>
      </c>
      <c r="F122" s="247">
        <v>500</v>
      </c>
      <c r="G122" s="248">
        <f>ROUND(E122*F122,2)</f>
        <v>13500</v>
      </c>
      <c r="H122" s="247">
        <v>500</v>
      </c>
      <c r="I122" s="248">
        <f>ROUND(E122*H122,2)</f>
        <v>13500</v>
      </c>
      <c r="J122" s="247">
        <v>0</v>
      </c>
      <c r="K122" s="248">
        <f>ROUND(E122*J122,2)</f>
        <v>0</v>
      </c>
      <c r="L122" s="248">
        <v>21</v>
      </c>
      <c r="M122" s="248">
        <f>G122*(1+L122/100)</f>
        <v>16335</v>
      </c>
      <c r="N122" s="246">
        <v>0</v>
      </c>
      <c r="O122" s="246">
        <f>ROUND(E122*N122,2)</f>
        <v>0</v>
      </c>
      <c r="P122" s="246">
        <v>0</v>
      </c>
      <c r="Q122" s="246">
        <f>ROUND(E122*P122,2)</f>
        <v>0</v>
      </c>
      <c r="R122" s="248"/>
      <c r="S122" s="248" t="s">
        <v>221</v>
      </c>
      <c r="T122" s="249" t="s">
        <v>222</v>
      </c>
      <c r="U122" s="232">
        <v>0</v>
      </c>
      <c r="V122" s="232">
        <f>ROUND(E122*U122,2)</f>
        <v>0</v>
      </c>
      <c r="W122" s="232"/>
      <c r="X122" s="232" t="s">
        <v>237</v>
      </c>
      <c r="Y122" s="232" t="s">
        <v>179</v>
      </c>
      <c r="Z122" s="212"/>
      <c r="AA122" s="212"/>
      <c r="AB122" s="212"/>
      <c r="AC122" s="212"/>
      <c r="AD122" s="212"/>
      <c r="AE122" s="212"/>
      <c r="AF122" s="212"/>
      <c r="AG122" s="212" t="s">
        <v>490</v>
      </c>
      <c r="AH122" s="212"/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2" x14ac:dyDescent="0.25">
      <c r="A123" s="229"/>
      <c r="B123" s="230"/>
      <c r="C123" s="270" t="s">
        <v>499</v>
      </c>
      <c r="D123" s="268"/>
      <c r="E123" s="268"/>
      <c r="F123" s="268"/>
      <c r="G123" s="268"/>
      <c r="H123" s="232"/>
      <c r="I123" s="232"/>
      <c r="J123" s="232"/>
      <c r="K123" s="232"/>
      <c r="L123" s="232"/>
      <c r="M123" s="232"/>
      <c r="N123" s="231"/>
      <c r="O123" s="231"/>
      <c r="P123" s="231"/>
      <c r="Q123" s="231"/>
      <c r="R123" s="232"/>
      <c r="S123" s="232"/>
      <c r="T123" s="232"/>
      <c r="U123" s="232"/>
      <c r="V123" s="232"/>
      <c r="W123" s="232"/>
      <c r="X123" s="232"/>
      <c r="Y123" s="232"/>
      <c r="Z123" s="212"/>
      <c r="AA123" s="212"/>
      <c r="AB123" s="212"/>
      <c r="AC123" s="212"/>
      <c r="AD123" s="212"/>
      <c r="AE123" s="212"/>
      <c r="AF123" s="212"/>
      <c r="AG123" s="212" t="s">
        <v>252</v>
      </c>
      <c r="AH123" s="212"/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outlineLevel="1" x14ac:dyDescent="0.25">
      <c r="A124" s="243">
        <v>57</v>
      </c>
      <c r="B124" s="244" t="s">
        <v>584</v>
      </c>
      <c r="C124" s="258" t="s">
        <v>585</v>
      </c>
      <c r="D124" s="245" t="s">
        <v>498</v>
      </c>
      <c r="E124" s="246">
        <v>21</v>
      </c>
      <c r="F124" s="247">
        <v>500</v>
      </c>
      <c r="G124" s="248">
        <f>ROUND(E124*F124,2)</f>
        <v>10500</v>
      </c>
      <c r="H124" s="247">
        <v>500</v>
      </c>
      <c r="I124" s="248">
        <f>ROUND(E124*H124,2)</f>
        <v>10500</v>
      </c>
      <c r="J124" s="247">
        <v>0</v>
      </c>
      <c r="K124" s="248">
        <f>ROUND(E124*J124,2)</f>
        <v>0</v>
      </c>
      <c r="L124" s="248">
        <v>21</v>
      </c>
      <c r="M124" s="248">
        <f>G124*(1+L124/100)</f>
        <v>12705</v>
      </c>
      <c r="N124" s="246">
        <v>0</v>
      </c>
      <c r="O124" s="246">
        <f>ROUND(E124*N124,2)</f>
        <v>0</v>
      </c>
      <c r="P124" s="246">
        <v>0</v>
      </c>
      <c r="Q124" s="246">
        <f>ROUND(E124*P124,2)</f>
        <v>0</v>
      </c>
      <c r="R124" s="248"/>
      <c r="S124" s="248" t="s">
        <v>221</v>
      </c>
      <c r="T124" s="249" t="s">
        <v>222</v>
      </c>
      <c r="U124" s="232">
        <v>0</v>
      </c>
      <c r="V124" s="232">
        <f>ROUND(E124*U124,2)</f>
        <v>0</v>
      </c>
      <c r="W124" s="232"/>
      <c r="X124" s="232" t="s">
        <v>237</v>
      </c>
      <c r="Y124" s="232" t="s">
        <v>179</v>
      </c>
      <c r="Z124" s="212"/>
      <c r="AA124" s="212"/>
      <c r="AB124" s="212"/>
      <c r="AC124" s="212"/>
      <c r="AD124" s="212"/>
      <c r="AE124" s="212"/>
      <c r="AF124" s="212"/>
      <c r="AG124" s="212" t="s">
        <v>490</v>
      </c>
      <c r="AH124" s="212"/>
      <c r="AI124" s="212"/>
      <c r="AJ124" s="212"/>
      <c r="AK124" s="212"/>
      <c r="AL124" s="212"/>
      <c r="AM124" s="212"/>
      <c r="AN124" s="212"/>
      <c r="AO124" s="212"/>
      <c r="AP124" s="212"/>
      <c r="AQ124" s="212"/>
      <c r="AR124" s="212"/>
      <c r="AS124" s="212"/>
      <c r="AT124" s="212"/>
      <c r="AU124" s="212"/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2"/>
      <c r="BF124" s="212"/>
      <c r="BG124" s="212"/>
      <c r="BH124" s="212"/>
    </row>
    <row r="125" spans="1:60" outlineLevel="2" x14ac:dyDescent="0.25">
      <c r="A125" s="229"/>
      <c r="B125" s="230"/>
      <c r="C125" s="270" t="s">
        <v>499</v>
      </c>
      <c r="D125" s="268"/>
      <c r="E125" s="268"/>
      <c r="F125" s="268"/>
      <c r="G125" s="268"/>
      <c r="H125" s="232"/>
      <c r="I125" s="232"/>
      <c r="J125" s="232"/>
      <c r="K125" s="232"/>
      <c r="L125" s="232"/>
      <c r="M125" s="232"/>
      <c r="N125" s="231"/>
      <c r="O125" s="231"/>
      <c r="P125" s="231"/>
      <c r="Q125" s="231"/>
      <c r="R125" s="232"/>
      <c r="S125" s="232"/>
      <c r="T125" s="232"/>
      <c r="U125" s="232"/>
      <c r="V125" s="232"/>
      <c r="W125" s="232"/>
      <c r="X125" s="232"/>
      <c r="Y125" s="232"/>
      <c r="Z125" s="212"/>
      <c r="AA125" s="212"/>
      <c r="AB125" s="212"/>
      <c r="AC125" s="212"/>
      <c r="AD125" s="212"/>
      <c r="AE125" s="212"/>
      <c r="AF125" s="212"/>
      <c r="AG125" s="212" t="s">
        <v>252</v>
      </c>
      <c r="AH125" s="212"/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outlineLevel="1" x14ac:dyDescent="0.25">
      <c r="A126" s="243">
        <v>58</v>
      </c>
      <c r="B126" s="244" t="s">
        <v>586</v>
      </c>
      <c r="C126" s="258" t="s">
        <v>587</v>
      </c>
      <c r="D126" s="245" t="s">
        <v>498</v>
      </c>
      <c r="E126" s="246">
        <v>28</v>
      </c>
      <c r="F126" s="247">
        <v>500</v>
      </c>
      <c r="G126" s="248">
        <f>ROUND(E126*F126,2)</f>
        <v>14000</v>
      </c>
      <c r="H126" s="247">
        <v>500</v>
      </c>
      <c r="I126" s="248">
        <f>ROUND(E126*H126,2)</f>
        <v>14000</v>
      </c>
      <c r="J126" s="247">
        <v>0</v>
      </c>
      <c r="K126" s="248">
        <f>ROUND(E126*J126,2)</f>
        <v>0</v>
      </c>
      <c r="L126" s="248">
        <v>21</v>
      </c>
      <c r="M126" s="248">
        <f>G126*(1+L126/100)</f>
        <v>16940</v>
      </c>
      <c r="N126" s="246">
        <v>0</v>
      </c>
      <c r="O126" s="246">
        <f>ROUND(E126*N126,2)</f>
        <v>0</v>
      </c>
      <c r="P126" s="246">
        <v>0</v>
      </c>
      <c r="Q126" s="246">
        <f>ROUND(E126*P126,2)</f>
        <v>0</v>
      </c>
      <c r="R126" s="248"/>
      <c r="S126" s="248" t="s">
        <v>221</v>
      </c>
      <c r="T126" s="249" t="s">
        <v>222</v>
      </c>
      <c r="U126" s="232">
        <v>0</v>
      </c>
      <c r="V126" s="232">
        <f>ROUND(E126*U126,2)</f>
        <v>0</v>
      </c>
      <c r="W126" s="232"/>
      <c r="X126" s="232" t="s">
        <v>237</v>
      </c>
      <c r="Y126" s="232" t="s">
        <v>179</v>
      </c>
      <c r="Z126" s="212"/>
      <c r="AA126" s="212"/>
      <c r="AB126" s="212"/>
      <c r="AC126" s="212"/>
      <c r="AD126" s="212"/>
      <c r="AE126" s="212"/>
      <c r="AF126" s="212"/>
      <c r="AG126" s="212" t="s">
        <v>490</v>
      </c>
      <c r="AH126" s="212"/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2"/>
      <c r="AU126" s="212"/>
      <c r="AV126" s="212"/>
      <c r="AW126" s="212"/>
      <c r="AX126" s="212"/>
      <c r="AY126" s="212"/>
      <c r="AZ126" s="212"/>
      <c r="BA126" s="212"/>
      <c r="BB126" s="212"/>
      <c r="BC126" s="212"/>
      <c r="BD126" s="212"/>
      <c r="BE126" s="212"/>
      <c r="BF126" s="212"/>
      <c r="BG126" s="212"/>
      <c r="BH126" s="212"/>
    </row>
    <row r="127" spans="1:60" outlineLevel="2" x14ac:dyDescent="0.25">
      <c r="A127" s="229"/>
      <c r="B127" s="230"/>
      <c r="C127" s="270" t="s">
        <v>499</v>
      </c>
      <c r="D127" s="268"/>
      <c r="E127" s="268"/>
      <c r="F127" s="268"/>
      <c r="G127" s="268"/>
      <c r="H127" s="232"/>
      <c r="I127" s="232"/>
      <c r="J127" s="232"/>
      <c r="K127" s="232"/>
      <c r="L127" s="232"/>
      <c r="M127" s="232"/>
      <c r="N127" s="231"/>
      <c r="O127" s="231"/>
      <c r="P127" s="231"/>
      <c r="Q127" s="231"/>
      <c r="R127" s="232"/>
      <c r="S127" s="232"/>
      <c r="T127" s="232"/>
      <c r="U127" s="232"/>
      <c r="V127" s="232"/>
      <c r="W127" s="232"/>
      <c r="X127" s="232"/>
      <c r="Y127" s="232"/>
      <c r="Z127" s="212"/>
      <c r="AA127" s="212"/>
      <c r="AB127" s="212"/>
      <c r="AC127" s="212"/>
      <c r="AD127" s="212"/>
      <c r="AE127" s="212"/>
      <c r="AF127" s="212"/>
      <c r="AG127" s="212" t="s">
        <v>252</v>
      </c>
      <c r="AH127" s="212"/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outlineLevel="1" x14ac:dyDescent="0.25">
      <c r="A128" s="243">
        <v>59</v>
      </c>
      <c r="B128" s="244" t="s">
        <v>588</v>
      </c>
      <c r="C128" s="258" t="s">
        <v>589</v>
      </c>
      <c r="D128" s="245" t="s">
        <v>498</v>
      </c>
      <c r="E128" s="246">
        <v>20</v>
      </c>
      <c r="F128" s="247">
        <v>500</v>
      </c>
      <c r="G128" s="248">
        <f>ROUND(E128*F128,2)</f>
        <v>10000</v>
      </c>
      <c r="H128" s="247">
        <v>500</v>
      </c>
      <c r="I128" s="248">
        <f>ROUND(E128*H128,2)</f>
        <v>10000</v>
      </c>
      <c r="J128" s="247">
        <v>0</v>
      </c>
      <c r="K128" s="248">
        <f>ROUND(E128*J128,2)</f>
        <v>0</v>
      </c>
      <c r="L128" s="248">
        <v>21</v>
      </c>
      <c r="M128" s="248">
        <f>G128*(1+L128/100)</f>
        <v>12100</v>
      </c>
      <c r="N128" s="246">
        <v>0</v>
      </c>
      <c r="O128" s="246">
        <f>ROUND(E128*N128,2)</f>
        <v>0</v>
      </c>
      <c r="P128" s="246">
        <v>0</v>
      </c>
      <c r="Q128" s="246">
        <f>ROUND(E128*P128,2)</f>
        <v>0</v>
      </c>
      <c r="R128" s="248"/>
      <c r="S128" s="248" t="s">
        <v>221</v>
      </c>
      <c r="T128" s="249" t="s">
        <v>222</v>
      </c>
      <c r="U128" s="232">
        <v>0</v>
      </c>
      <c r="V128" s="232">
        <f>ROUND(E128*U128,2)</f>
        <v>0</v>
      </c>
      <c r="W128" s="232"/>
      <c r="X128" s="232" t="s">
        <v>237</v>
      </c>
      <c r="Y128" s="232" t="s">
        <v>179</v>
      </c>
      <c r="Z128" s="212"/>
      <c r="AA128" s="212"/>
      <c r="AB128" s="212"/>
      <c r="AC128" s="212"/>
      <c r="AD128" s="212"/>
      <c r="AE128" s="212"/>
      <c r="AF128" s="212"/>
      <c r="AG128" s="212" t="s">
        <v>490</v>
      </c>
      <c r="AH128" s="212"/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outlineLevel="2" x14ac:dyDescent="0.25">
      <c r="A129" s="229"/>
      <c r="B129" s="230"/>
      <c r="C129" s="270" t="s">
        <v>499</v>
      </c>
      <c r="D129" s="268"/>
      <c r="E129" s="268"/>
      <c r="F129" s="268"/>
      <c r="G129" s="268"/>
      <c r="H129" s="232"/>
      <c r="I129" s="232"/>
      <c r="J129" s="232"/>
      <c r="K129" s="232"/>
      <c r="L129" s="232"/>
      <c r="M129" s="232"/>
      <c r="N129" s="231"/>
      <c r="O129" s="231"/>
      <c r="P129" s="231"/>
      <c r="Q129" s="231"/>
      <c r="R129" s="232"/>
      <c r="S129" s="232"/>
      <c r="T129" s="232"/>
      <c r="U129" s="232"/>
      <c r="V129" s="232"/>
      <c r="W129" s="232"/>
      <c r="X129" s="232"/>
      <c r="Y129" s="232"/>
      <c r="Z129" s="212"/>
      <c r="AA129" s="212"/>
      <c r="AB129" s="212"/>
      <c r="AC129" s="212"/>
      <c r="AD129" s="212"/>
      <c r="AE129" s="212"/>
      <c r="AF129" s="212"/>
      <c r="AG129" s="212" t="s">
        <v>252</v>
      </c>
      <c r="AH129" s="212"/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2"/>
      <c r="BH129" s="212"/>
    </row>
    <row r="130" spans="1:60" outlineLevel="1" x14ac:dyDescent="0.25">
      <c r="A130" s="243">
        <v>60</v>
      </c>
      <c r="B130" s="244" t="s">
        <v>516</v>
      </c>
      <c r="C130" s="258" t="s">
        <v>517</v>
      </c>
      <c r="D130" s="245" t="s">
        <v>335</v>
      </c>
      <c r="E130" s="246">
        <v>270</v>
      </c>
      <c r="F130" s="247">
        <v>17.8</v>
      </c>
      <c r="G130" s="248">
        <f>ROUND(E130*F130,2)</f>
        <v>4806</v>
      </c>
      <c r="H130" s="247">
        <v>0</v>
      </c>
      <c r="I130" s="248">
        <f>ROUND(E130*H130,2)</f>
        <v>0</v>
      </c>
      <c r="J130" s="247">
        <v>17.8</v>
      </c>
      <c r="K130" s="248">
        <f>ROUND(E130*J130,2)</f>
        <v>4806</v>
      </c>
      <c r="L130" s="248">
        <v>21</v>
      </c>
      <c r="M130" s="248">
        <f>G130*(1+L130/100)</f>
        <v>5815.26</v>
      </c>
      <c r="N130" s="246">
        <v>0</v>
      </c>
      <c r="O130" s="246">
        <f>ROUND(E130*N130,2)</f>
        <v>0</v>
      </c>
      <c r="P130" s="246">
        <v>0</v>
      </c>
      <c r="Q130" s="246">
        <f>ROUND(E130*P130,2)</f>
        <v>0</v>
      </c>
      <c r="R130" s="248"/>
      <c r="S130" s="248" t="s">
        <v>177</v>
      </c>
      <c r="T130" s="249" t="s">
        <v>177</v>
      </c>
      <c r="U130" s="232">
        <v>0.03</v>
      </c>
      <c r="V130" s="232">
        <f>ROUND(E130*U130,2)</f>
        <v>8.1</v>
      </c>
      <c r="W130" s="232"/>
      <c r="X130" s="232" t="s">
        <v>178</v>
      </c>
      <c r="Y130" s="232" t="s">
        <v>179</v>
      </c>
      <c r="Z130" s="212"/>
      <c r="AA130" s="212"/>
      <c r="AB130" s="212"/>
      <c r="AC130" s="212"/>
      <c r="AD130" s="212"/>
      <c r="AE130" s="212"/>
      <c r="AF130" s="212"/>
      <c r="AG130" s="212" t="s">
        <v>180</v>
      </c>
      <c r="AH130" s="212"/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outlineLevel="2" x14ac:dyDescent="0.25">
      <c r="A131" s="229"/>
      <c r="B131" s="230"/>
      <c r="C131" s="259" t="s">
        <v>590</v>
      </c>
      <c r="D131" s="233"/>
      <c r="E131" s="234">
        <v>270</v>
      </c>
      <c r="F131" s="232"/>
      <c r="G131" s="232"/>
      <c r="H131" s="232"/>
      <c r="I131" s="232"/>
      <c r="J131" s="232"/>
      <c r="K131" s="232"/>
      <c r="L131" s="232"/>
      <c r="M131" s="232"/>
      <c r="N131" s="231"/>
      <c r="O131" s="231"/>
      <c r="P131" s="231"/>
      <c r="Q131" s="231"/>
      <c r="R131" s="232"/>
      <c r="S131" s="232"/>
      <c r="T131" s="232"/>
      <c r="U131" s="232"/>
      <c r="V131" s="232"/>
      <c r="W131" s="232"/>
      <c r="X131" s="232"/>
      <c r="Y131" s="232"/>
      <c r="Z131" s="212"/>
      <c r="AA131" s="212"/>
      <c r="AB131" s="212"/>
      <c r="AC131" s="212"/>
      <c r="AD131" s="212"/>
      <c r="AE131" s="212"/>
      <c r="AF131" s="212"/>
      <c r="AG131" s="212" t="s">
        <v>182</v>
      </c>
      <c r="AH131" s="212">
        <v>0</v>
      </c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outlineLevel="1" x14ac:dyDescent="0.25">
      <c r="A132" s="243">
        <v>61</v>
      </c>
      <c r="B132" s="244" t="s">
        <v>519</v>
      </c>
      <c r="C132" s="258" t="s">
        <v>520</v>
      </c>
      <c r="D132" s="245" t="s">
        <v>213</v>
      </c>
      <c r="E132" s="246">
        <v>94.5</v>
      </c>
      <c r="F132" s="247">
        <v>280</v>
      </c>
      <c r="G132" s="248">
        <f>ROUND(E132*F132,2)</f>
        <v>26460</v>
      </c>
      <c r="H132" s="247">
        <v>280</v>
      </c>
      <c r="I132" s="248">
        <f>ROUND(E132*H132,2)</f>
        <v>26460</v>
      </c>
      <c r="J132" s="247">
        <v>0</v>
      </c>
      <c r="K132" s="248">
        <f>ROUND(E132*J132,2)</f>
        <v>0</v>
      </c>
      <c r="L132" s="248">
        <v>21</v>
      </c>
      <c r="M132" s="248">
        <f>G132*(1+L132/100)</f>
        <v>32016.6</v>
      </c>
      <c r="N132" s="246">
        <v>0</v>
      </c>
      <c r="O132" s="246">
        <f>ROUND(E132*N132,2)</f>
        <v>0</v>
      </c>
      <c r="P132" s="246">
        <v>0</v>
      </c>
      <c r="Q132" s="246">
        <f>ROUND(E132*P132,2)</f>
        <v>0</v>
      </c>
      <c r="R132" s="248"/>
      <c r="S132" s="248" t="s">
        <v>221</v>
      </c>
      <c r="T132" s="249" t="s">
        <v>222</v>
      </c>
      <c r="U132" s="232">
        <v>0</v>
      </c>
      <c r="V132" s="232">
        <f>ROUND(E132*U132,2)</f>
        <v>0</v>
      </c>
      <c r="W132" s="232"/>
      <c r="X132" s="232" t="s">
        <v>237</v>
      </c>
      <c r="Y132" s="232" t="s">
        <v>179</v>
      </c>
      <c r="Z132" s="212"/>
      <c r="AA132" s="212"/>
      <c r="AB132" s="212"/>
      <c r="AC132" s="212"/>
      <c r="AD132" s="212"/>
      <c r="AE132" s="212"/>
      <c r="AF132" s="212"/>
      <c r="AG132" s="212" t="s">
        <v>490</v>
      </c>
      <c r="AH132" s="212"/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12"/>
      <c r="BB132" s="212"/>
      <c r="BC132" s="212"/>
      <c r="BD132" s="212"/>
      <c r="BE132" s="212"/>
      <c r="BF132" s="212"/>
      <c r="BG132" s="212"/>
      <c r="BH132" s="212"/>
    </row>
    <row r="133" spans="1:60" outlineLevel="2" x14ac:dyDescent="0.25">
      <c r="A133" s="229"/>
      <c r="B133" s="230"/>
      <c r="C133" s="259" t="s">
        <v>591</v>
      </c>
      <c r="D133" s="233"/>
      <c r="E133" s="234">
        <v>94.5</v>
      </c>
      <c r="F133" s="232"/>
      <c r="G133" s="232"/>
      <c r="H133" s="232"/>
      <c r="I133" s="232"/>
      <c r="J133" s="232"/>
      <c r="K133" s="232"/>
      <c r="L133" s="232"/>
      <c r="M133" s="232"/>
      <c r="N133" s="231"/>
      <c r="O133" s="231"/>
      <c r="P133" s="231"/>
      <c r="Q133" s="231"/>
      <c r="R133" s="232"/>
      <c r="S133" s="232"/>
      <c r="T133" s="232"/>
      <c r="U133" s="232"/>
      <c r="V133" s="232"/>
      <c r="W133" s="232"/>
      <c r="X133" s="232"/>
      <c r="Y133" s="232"/>
      <c r="Z133" s="212"/>
      <c r="AA133" s="212"/>
      <c r="AB133" s="212"/>
      <c r="AC133" s="212"/>
      <c r="AD133" s="212"/>
      <c r="AE133" s="212"/>
      <c r="AF133" s="212"/>
      <c r="AG133" s="212" t="s">
        <v>182</v>
      </c>
      <c r="AH133" s="212">
        <v>0</v>
      </c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2"/>
      <c r="BH133" s="212"/>
    </row>
    <row r="134" spans="1:60" outlineLevel="1" x14ac:dyDescent="0.25">
      <c r="A134" s="243">
        <v>62</v>
      </c>
      <c r="B134" s="244" t="s">
        <v>522</v>
      </c>
      <c r="C134" s="258" t="s">
        <v>523</v>
      </c>
      <c r="D134" s="245" t="s">
        <v>246</v>
      </c>
      <c r="E134" s="246">
        <v>2.7E-2</v>
      </c>
      <c r="F134" s="247">
        <v>57180</v>
      </c>
      <c r="G134" s="248">
        <f>ROUND(E134*F134,2)</f>
        <v>1543.86</v>
      </c>
      <c r="H134" s="247">
        <v>0</v>
      </c>
      <c r="I134" s="248">
        <f>ROUND(E134*H134,2)</f>
        <v>0</v>
      </c>
      <c r="J134" s="247">
        <v>57180</v>
      </c>
      <c r="K134" s="248">
        <f>ROUND(E134*J134,2)</f>
        <v>1543.86</v>
      </c>
      <c r="L134" s="248">
        <v>21</v>
      </c>
      <c r="M134" s="248">
        <f>G134*(1+L134/100)</f>
        <v>1868.0705999999998</v>
      </c>
      <c r="N134" s="246">
        <v>0</v>
      </c>
      <c r="O134" s="246">
        <f>ROUND(E134*N134,2)</f>
        <v>0</v>
      </c>
      <c r="P134" s="246">
        <v>0</v>
      </c>
      <c r="Q134" s="246">
        <f>ROUND(E134*P134,2)</f>
        <v>0</v>
      </c>
      <c r="R134" s="248"/>
      <c r="S134" s="248" t="s">
        <v>177</v>
      </c>
      <c r="T134" s="249" t="s">
        <v>177</v>
      </c>
      <c r="U134" s="232">
        <v>94.29</v>
      </c>
      <c r="V134" s="232">
        <f>ROUND(E134*U134,2)</f>
        <v>2.5499999999999998</v>
      </c>
      <c r="W134" s="232"/>
      <c r="X134" s="232" t="s">
        <v>178</v>
      </c>
      <c r="Y134" s="232" t="s">
        <v>179</v>
      </c>
      <c r="Z134" s="212"/>
      <c r="AA134" s="212"/>
      <c r="AB134" s="212"/>
      <c r="AC134" s="212"/>
      <c r="AD134" s="212"/>
      <c r="AE134" s="212"/>
      <c r="AF134" s="212"/>
      <c r="AG134" s="212" t="s">
        <v>180</v>
      </c>
      <c r="AH134" s="212"/>
      <c r="AI134" s="212"/>
      <c r="AJ134" s="212"/>
      <c r="AK134" s="212"/>
      <c r="AL134" s="212"/>
      <c r="AM134" s="212"/>
      <c r="AN134" s="212"/>
      <c r="AO134" s="212"/>
      <c r="AP134" s="212"/>
      <c r="AQ134" s="212"/>
      <c r="AR134" s="212"/>
      <c r="AS134" s="212"/>
      <c r="AT134" s="212"/>
      <c r="AU134" s="212"/>
      <c r="AV134" s="212"/>
      <c r="AW134" s="212"/>
      <c r="AX134" s="212"/>
      <c r="AY134" s="212"/>
      <c r="AZ134" s="212"/>
      <c r="BA134" s="212"/>
      <c r="BB134" s="212"/>
      <c r="BC134" s="212"/>
      <c r="BD134" s="212"/>
      <c r="BE134" s="212"/>
      <c r="BF134" s="212"/>
      <c r="BG134" s="212"/>
      <c r="BH134" s="212"/>
    </row>
    <row r="135" spans="1:60" outlineLevel="2" x14ac:dyDescent="0.25">
      <c r="A135" s="229"/>
      <c r="B135" s="230"/>
      <c r="C135" s="259" t="s">
        <v>592</v>
      </c>
      <c r="D135" s="233"/>
      <c r="E135" s="234">
        <v>2.7E-2</v>
      </c>
      <c r="F135" s="232"/>
      <c r="G135" s="232"/>
      <c r="H135" s="232"/>
      <c r="I135" s="232"/>
      <c r="J135" s="232"/>
      <c r="K135" s="232"/>
      <c r="L135" s="232"/>
      <c r="M135" s="232"/>
      <c r="N135" s="231"/>
      <c r="O135" s="231"/>
      <c r="P135" s="231"/>
      <c r="Q135" s="231"/>
      <c r="R135" s="232"/>
      <c r="S135" s="232"/>
      <c r="T135" s="232"/>
      <c r="U135" s="232"/>
      <c r="V135" s="232"/>
      <c r="W135" s="232"/>
      <c r="X135" s="232"/>
      <c r="Y135" s="232"/>
      <c r="Z135" s="212"/>
      <c r="AA135" s="212"/>
      <c r="AB135" s="212"/>
      <c r="AC135" s="212"/>
      <c r="AD135" s="212"/>
      <c r="AE135" s="212"/>
      <c r="AF135" s="212"/>
      <c r="AG135" s="212" t="s">
        <v>182</v>
      </c>
      <c r="AH135" s="212">
        <v>0</v>
      </c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12"/>
      <c r="BB135" s="212"/>
      <c r="BC135" s="212"/>
      <c r="BD135" s="212"/>
      <c r="BE135" s="212"/>
      <c r="BF135" s="212"/>
      <c r="BG135" s="212"/>
      <c r="BH135" s="212"/>
    </row>
    <row r="136" spans="1:60" outlineLevel="1" x14ac:dyDescent="0.25">
      <c r="A136" s="243">
        <v>63</v>
      </c>
      <c r="B136" s="244" t="s">
        <v>525</v>
      </c>
      <c r="C136" s="258" t="s">
        <v>526</v>
      </c>
      <c r="D136" s="245" t="s">
        <v>246</v>
      </c>
      <c r="E136" s="246">
        <v>2.7E-2</v>
      </c>
      <c r="F136" s="247">
        <v>35000</v>
      </c>
      <c r="G136" s="248">
        <f>ROUND(E136*F136,2)</f>
        <v>945</v>
      </c>
      <c r="H136" s="247">
        <v>35000</v>
      </c>
      <c r="I136" s="248">
        <f>ROUND(E136*H136,2)</f>
        <v>945</v>
      </c>
      <c r="J136" s="247">
        <v>0</v>
      </c>
      <c r="K136" s="248">
        <f>ROUND(E136*J136,2)</f>
        <v>0</v>
      </c>
      <c r="L136" s="248">
        <v>21</v>
      </c>
      <c r="M136" s="248">
        <f>G136*(1+L136/100)</f>
        <v>1143.45</v>
      </c>
      <c r="N136" s="246">
        <v>1</v>
      </c>
      <c r="O136" s="246">
        <f>ROUND(E136*N136,2)</f>
        <v>0.03</v>
      </c>
      <c r="P136" s="246">
        <v>0</v>
      </c>
      <c r="Q136" s="246">
        <f>ROUND(E136*P136,2)</f>
        <v>0</v>
      </c>
      <c r="R136" s="248"/>
      <c r="S136" s="248" t="s">
        <v>221</v>
      </c>
      <c r="T136" s="249" t="s">
        <v>222</v>
      </c>
      <c r="U136" s="232">
        <v>0</v>
      </c>
      <c r="V136" s="232">
        <f>ROUND(E136*U136,2)</f>
        <v>0</v>
      </c>
      <c r="W136" s="232"/>
      <c r="X136" s="232" t="s">
        <v>237</v>
      </c>
      <c r="Y136" s="232" t="s">
        <v>179</v>
      </c>
      <c r="Z136" s="212"/>
      <c r="AA136" s="212"/>
      <c r="AB136" s="212"/>
      <c r="AC136" s="212"/>
      <c r="AD136" s="212"/>
      <c r="AE136" s="212"/>
      <c r="AF136" s="212"/>
      <c r="AG136" s="212" t="s">
        <v>238</v>
      </c>
      <c r="AH136" s="212"/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</row>
    <row r="137" spans="1:60" outlineLevel="2" x14ac:dyDescent="0.25">
      <c r="A137" s="229"/>
      <c r="B137" s="230"/>
      <c r="C137" s="259" t="s">
        <v>592</v>
      </c>
      <c r="D137" s="233"/>
      <c r="E137" s="234">
        <v>2.7E-2</v>
      </c>
      <c r="F137" s="232"/>
      <c r="G137" s="232"/>
      <c r="H137" s="232"/>
      <c r="I137" s="232"/>
      <c r="J137" s="232"/>
      <c r="K137" s="232"/>
      <c r="L137" s="232"/>
      <c r="M137" s="232"/>
      <c r="N137" s="231"/>
      <c r="O137" s="231"/>
      <c r="P137" s="231"/>
      <c r="Q137" s="231"/>
      <c r="R137" s="232"/>
      <c r="S137" s="232"/>
      <c r="T137" s="232"/>
      <c r="U137" s="232"/>
      <c r="V137" s="232"/>
      <c r="W137" s="232"/>
      <c r="X137" s="232"/>
      <c r="Y137" s="232"/>
      <c r="Z137" s="212"/>
      <c r="AA137" s="212"/>
      <c r="AB137" s="212"/>
      <c r="AC137" s="212"/>
      <c r="AD137" s="212"/>
      <c r="AE137" s="212"/>
      <c r="AF137" s="212"/>
      <c r="AG137" s="212" t="s">
        <v>182</v>
      </c>
      <c r="AH137" s="212">
        <v>0</v>
      </c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2"/>
      <c r="BH137" s="212"/>
    </row>
    <row r="138" spans="1:60" outlineLevel="1" x14ac:dyDescent="0.25">
      <c r="A138" s="243">
        <v>64</v>
      </c>
      <c r="B138" s="244" t="s">
        <v>527</v>
      </c>
      <c r="C138" s="258" t="s">
        <v>528</v>
      </c>
      <c r="D138" s="245" t="s">
        <v>213</v>
      </c>
      <c r="E138" s="246">
        <v>270</v>
      </c>
      <c r="F138" s="247">
        <v>98.8</v>
      </c>
      <c r="G138" s="248">
        <f>ROUND(E138*F138,2)</f>
        <v>26676</v>
      </c>
      <c r="H138" s="247">
        <v>0</v>
      </c>
      <c r="I138" s="248">
        <f>ROUND(E138*H138,2)</f>
        <v>0</v>
      </c>
      <c r="J138" s="247">
        <v>98.8</v>
      </c>
      <c r="K138" s="248">
        <f>ROUND(E138*J138,2)</f>
        <v>26676</v>
      </c>
      <c r="L138" s="248">
        <v>21</v>
      </c>
      <c r="M138" s="248">
        <f>G138*(1+L138/100)</f>
        <v>32277.96</v>
      </c>
      <c r="N138" s="246">
        <v>0</v>
      </c>
      <c r="O138" s="246">
        <f>ROUND(E138*N138,2)</f>
        <v>0</v>
      </c>
      <c r="P138" s="246">
        <v>0</v>
      </c>
      <c r="Q138" s="246">
        <f>ROUND(E138*P138,2)</f>
        <v>0</v>
      </c>
      <c r="R138" s="248"/>
      <c r="S138" s="248" t="s">
        <v>177</v>
      </c>
      <c r="T138" s="249" t="s">
        <v>177</v>
      </c>
      <c r="U138" s="232">
        <v>0.16</v>
      </c>
      <c r="V138" s="232">
        <f>ROUND(E138*U138,2)</f>
        <v>43.2</v>
      </c>
      <c r="W138" s="232"/>
      <c r="X138" s="232" t="s">
        <v>178</v>
      </c>
      <c r="Y138" s="232" t="s">
        <v>179</v>
      </c>
      <c r="Z138" s="212"/>
      <c r="AA138" s="212"/>
      <c r="AB138" s="212"/>
      <c r="AC138" s="212"/>
      <c r="AD138" s="212"/>
      <c r="AE138" s="212"/>
      <c r="AF138" s="212"/>
      <c r="AG138" s="212" t="s">
        <v>180</v>
      </c>
      <c r="AH138" s="212"/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12"/>
      <c r="BB138" s="212"/>
      <c r="BC138" s="212"/>
      <c r="BD138" s="212"/>
      <c r="BE138" s="212"/>
      <c r="BF138" s="212"/>
      <c r="BG138" s="212"/>
      <c r="BH138" s="212"/>
    </row>
    <row r="139" spans="1:60" outlineLevel="2" x14ac:dyDescent="0.25">
      <c r="A139" s="229"/>
      <c r="B139" s="230"/>
      <c r="C139" s="259" t="s">
        <v>593</v>
      </c>
      <c r="D139" s="233"/>
      <c r="E139" s="234">
        <v>270</v>
      </c>
      <c r="F139" s="232"/>
      <c r="G139" s="232"/>
      <c r="H139" s="232"/>
      <c r="I139" s="232"/>
      <c r="J139" s="232"/>
      <c r="K139" s="232"/>
      <c r="L139" s="232"/>
      <c r="M139" s="232"/>
      <c r="N139" s="231"/>
      <c r="O139" s="231"/>
      <c r="P139" s="231"/>
      <c r="Q139" s="231"/>
      <c r="R139" s="232"/>
      <c r="S139" s="232"/>
      <c r="T139" s="232"/>
      <c r="U139" s="232"/>
      <c r="V139" s="232"/>
      <c r="W139" s="232"/>
      <c r="X139" s="232"/>
      <c r="Y139" s="232"/>
      <c r="Z139" s="212"/>
      <c r="AA139" s="212"/>
      <c r="AB139" s="212"/>
      <c r="AC139" s="212"/>
      <c r="AD139" s="212"/>
      <c r="AE139" s="212"/>
      <c r="AF139" s="212"/>
      <c r="AG139" s="212" t="s">
        <v>182</v>
      </c>
      <c r="AH139" s="212">
        <v>0</v>
      </c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outlineLevel="1" x14ac:dyDescent="0.25">
      <c r="A140" s="243">
        <v>65</v>
      </c>
      <c r="B140" s="244" t="s">
        <v>530</v>
      </c>
      <c r="C140" s="258" t="s">
        <v>531</v>
      </c>
      <c r="D140" s="245" t="s">
        <v>176</v>
      </c>
      <c r="E140" s="246">
        <v>29.7</v>
      </c>
      <c r="F140" s="247">
        <v>965</v>
      </c>
      <c r="G140" s="248">
        <f>ROUND(E140*F140,2)</f>
        <v>28660.5</v>
      </c>
      <c r="H140" s="247">
        <v>965</v>
      </c>
      <c r="I140" s="248">
        <f>ROUND(E140*H140,2)</f>
        <v>28660.5</v>
      </c>
      <c r="J140" s="247">
        <v>0</v>
      </c>
      <c r="K140" s="248">
        <f>ROUND(E140*J140,2)</f>
        <v>0</v>
      </c>
      <c r="L140" s="248">
        <v>21</v>
      </c>
      <c r="M140" s="248">
        <f>G140*(1+L140/100)</f>
        <v>34679.205000000002</v>
      </c>
      <c r="N140" s="246">
        <v>0.6</v>
      </c>
      <c r="O140" s="246">
        <f>ROUND(E140*N140,2)</f>
        <v>17.82</v>
      </c>
      <c r="P140" s="246">
        <v>0</v>
      </c>
      <c r="Q140" s="246">
        <f>ROUND(E140*P140,2)</f>
        <v>0</v>
      </c>
      <c r="R140" s="248" t="s">
        <v>416</v>
      </c>
      <c r="S140" s="248" t="s">
        <v>177</v>
      </c>
      <c r="T140" s="249" t="s">
        <v>177</v>
      </c>
      <c r="U140" s="232">
        <v>0</v>
      </c>
      <c r="V140" s="232">
        <f>ROUND(E140*U140,2)</f>
        <v>0</v>
      </c>
      <c r="W140" s="232"/>
      <c r="X140" s="232" t="s">
        <v>237</v>
      </c>
      <c r="Y140" s="232" t="s">
        <v>179</v>
      </c>
      <c r="Z140" s="212"/>
      <c r="AA140" s="212"/>
      <c r="AB140" s="212"/>
      <c r="AC140" s="212"/>
      <c r="AD140" s="212"/>
      <c r="AE140" s="212"/>
      <c r="AF140" s="212"/>
      <c r="AG140" s="212" t="s">
        <v>238</v>
      </c>
      <c r="AH140" s="212"/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60" outlineLevel="2" x14ac:dyDescent="0.25">
      <c r="A141" s="229"/>
      <c r="B141" s="230"/>
      <c r="C141" s="259" t="s">
        <v>594</v>
      </c>
      <c r="D141" s="233"/>
      <c r="E141" s="234">
        <v>29.7</v>
      </c>
      <c r="F141" s="232"/>
      <c r="G141" s="232"/>
      <c r="H141" s="232"/>
      <c r="I141" s="232"/>
      <c r="J141" s="232"/>
      <c r="K141" s="232"/>
      <c r="L141" s="232"/>
      <c r="M141" s="232"/>
      <c r="N141" s="231"/>
      <c r="O141" s="231"/>
      <c r="P141" s="231"/>
      <c r="Q141" s="231"/>
      <c r="R141" s="232"/>
      <c r="S141" s="232"/>
      <c r="T141" s="232"/>
      <c r="U141" s="232"/>
      <c r="V141" s="232"/>
      <c r="W141" s="232"/>
      <c r="X141" s="232"/>
      <c r="Y141" s="232"/>
      <c r="Z141" s="212"/>
      <c r="AA141" s="212"/>
      <c r="AB141" s="212"/>
      <c r="AC141" s="212"/>
      <c r="AD141" s="212"/>
      <c r="AE141" s="212"/>
      <c r="AF141" s="212"/>
      <c r="AG141" s="212" t="s">
        <v>182</v>
      </c>
      <c r="AH141" s="212">
        <v>0</v>
      </c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outlineLevel="1" x14ac:dyDescent="0.25">
      <c r="A142" s="243">
        <v>66</v>
      </c>
      <c r="B142" s="244" t="s">
        <v>595</v>
      </c>
      <c r="C142" s="258" t="s">
        <v>596</v>
      </c>
      <c r="D142" s="245" t="s">
        <v>176</v>
      </c>
      <c r="E142" s="246">
        <v>202.5</v>
      </c>
      <c r="F142" s="247">
        <v>219</v>
      </c>
      <c r="G142" s="248">
        <f>ROUND(E142*F142,2)</f>
        <v>44347.5</v>
      </c>
      <c r="H142" s="247">
        <v>60.91</v>
      </c>
      <c r="I142" s="248">
        <f>ROUND(E142*H142,2)</f>
        <v>12334.28</v>
      </c>
      <c r="J142" s="247">
        <v>158.09</v>
      </c>
      <c r="K142" s="248">
        <f>ROUND(E142*J142,2)</f>
        <v>32013.23</v>
      </c>
      <c r="L142" s="248">
        <v>21</v>
      </c>
      <c r="M142" s="248">
        <f>G142*(1+L142/100)</f>
        <v>53660.474999999999</v>
      </c>
      <c r="N142" s="246">
        <v>0</v>
      </c>
      <c r="O142" s="246">
        <f>ROUND(E142*N142,2)</f>
        <v>0</v>
      </c>
      <c r="P142" s="246">
        <v>0</v>
      </c>
      <c r="Q142" s="246">
        <f>ROUND(E142*P142,2)</f>
        <v>0</v>
      </c>
      <c r="R142" s="248"/>
      <c r="S142" s="248" t="s">
        <v>177</v>
      </c>
      <c r="T142" s="249" t="s">
        <v>177</v>
      </c>
      <c r="U142" s="232">
        <v>0.26</v>
      </c>
      <c r="V142" s="232">
        <f>ROUND(E142*U142,2)</f>
        <v>52.65</v>
      </c>
      <c r="W142" s="232"/>
      <c r="X142" s="232" t="s">
        <v>178</v>
      </c>
      <c r="Y142" s="232" t="s">
        <v>179</v>
      </c>
      <c r="Z142" s="212"/>
      <c r="AA142" s="212"/>
      <c r="AB142" s="212"/>
      <c r="AC142" s="212"/>
      <c r="AD142" s="212"/>
      <c r="AE142" s="212"/>
      <c r="AF142" s="212"/>
      <c r="AG142" s="212" t="s">
        <v>180</v>
      </c>
      <c r="AH142" s="212"/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 outlineLevel="2" x14ac:dyDescent="0.25">
      <c r="A143" s="229"/>
      <c r="B143" s="230"/>
      <c r="C143" s="259" t="s">
        <v>597</v>
      </c>
      <c r="D143" s="233"/>
      <c r="E143" s="234">
        <v>202.5</v>
      </c>
      <c r="F143" s="232"/>
      <c r="G143" s="232"/>
      <c r="H143" s="232"/>
      <c r="I143" s="232"/>
      <c r="J143" s="232"/>
      <c r="K143" s="232"/>
      <c r="L143" s="232"/>
      <c r="M143" s="232"/>
      <c r="N143" s="231"/>
      <c r="O143" s="231"/>
      <c r="P143" s="231"/>
      <c r="Q143" s="231"/>
      <c r="R143" s="232"/>
      <c r="S143" s="232"/>
      <c r="T143" s="232"/>
      <c r="U143" s="232"/>
      <c r="V143" s="232"/>
      <c r="W143" s="232"/>
      <c r="X143" s="232"/>
      <c r="Y143" s="232"/>
      <c r="Z143" s="212"/>
      <c r="AA143" s="212"/>
      <c r="AB143" s="212"/>
      <c r="AC143" s="212"/>
      <c r="AD143" s="212"/>
      <c r="AE143" s="212"/>
      <c r="AF143" s="212"/>
      <c r="AG143" s="212" t="s">
        <v>182</v>
      </c>
      <c r="AH143" s="212">
        <v>0</v>
      </c>
      <c r="AI143" s="212"/>
      <c r="AJ143" s="212"/>
      <c r="AK143" s="212"/>
      <c r="AL143" s="212"/>
      <c r="AM143" s="212"/>
      <c r="AN143" s="212"/>
      <c r="AO143" s="212"/>
      <c r="AP143" s="212"/>
      <c r="AQ143" s="212"/>
      <c r="AR143" s="212"/>
      <c r="AS143" s="212"/>
      <c r="AT143" s="212"/>
      <c r="AU143" s="212"/>
      <c r="AV143" s="212"/>
      <c r="AW143" s="212"/>
      <c r="AX143" s="212"/>
      <c r="AY143" s="212"/>
      <c r="AZ143" s="212"/>
      <c r="BA143" s="212"/>
      <c r="BB143" s="212"/>
      <c r="BC143" s="212"/>
      <c r="BD143" s="212"/>
      <c r="BE143" s="212"/>
      <c r="BF143" s="212"/>
      <c r="BG143" s="212"/>
      <c r="BH143" s="212"/>
    </row>
    <row r="144" spans="1:60" outlineLevel="1" x14ac:dyDescent="0.25">
      <c r="A144" s="250">
        <v>67</v>
      </c>
      <c r="B144" s="251" t="s">
        <v>536</v>
      </c>
      <c r="C144" s="260" t="s">
        <v>537</v>
      </c>
      <c r="D144" s="252" t="s">
        <v>176</v>
      </c>
      <c r="E144" s="253">
        <v>202.5</v>
      </c>
      <c r="F144" s="254">
        <v>1003</v>
      </c>
      <c r="G144" s="255">
        <f>ROUND(E144*F144,2)</f>
        <v>203107.5</v>
      </c>
      <c r="H144" s="254">
        <v>0</v>
      </c>
      <c r="I144" s="255">
        <f>ROUND(E144*H144,2)</f>
        <v>0</v>
      </c>
      <c r="J144" s="254">
        <v>1003</v>
      </c>
      <c r="K144" s="255">
        <f>ROUND(E144*J144,2)</f>
        <v>203107.5</v>
      </c>
      <c r="L144" s="255">
        <v>21</v>
      </c>
      <c r="M144" s="255">
        <f>G144*(1+L144/100)</f>
        <v>245760.07499999998</v>
      </c>
      <c r="N144" s="253">
        <v>0</v>
      </c>
      <c r="O144" s="253">
        <f>ROUND(E144*N144,2)</f>
        <v>0</v>
      </c>
      <c r="P144" s="253">
        <v>0</v>
      </c>
      <c r="Q144" s="253">
        <f>ROUND(E144*P144,2)</f>
        <v>0</v>
      </c>
      <c r="R144" s="255"/>
      <c r="S144" s="255" t="s">
        <v>177</v>
      </c>
      <c r="T144" s="256" t="s">
        <v>177</v>
      </c>
      <c r="U144" s="232">
        <v>0.88</v>
      </c>
      <c r="V144" s="232">
        <f>ROUND(E144*U144,2)</f>
        <v>178.2</v>
      </c>
      <c r="W144" s="232"/>
      <c r="X144" s="232" t="s">
        <v>178</v>
      </c>
      <c r="Y144" s="232" t="s">
        <v>179</v>
      </c>
      <c r="Z144" s="212"/>
      <c r="AA144" s="212"/>
      <c r="AB144" s="212"/>
      <c r="AC144" s="212"/>
      <c r="AD144" s="212"/>
      <c r="AE144" s="212"/>
      <c r="AF144" s="212"/>
      <c r="AG144" s="212" t="s">
        <v>180</v>
      </c>
      <c r="AH144" s="212"/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2"/>
      <c r="BH144" s="212"/>
    </row>
    <row r="145" spans="1:60" outlineLevel="1" x14ac:dyDescent="0.25">
      <c r="A145" s="250">
        <v>68</v>
      </c>
      <c r="B145" s="251" t="s">
        <v>538</v>
      </c>
      <c r="C145" s="260" t="s">
        <v>539</v>
      </c>
      <c r="D145" s="252" t="s">
        <v>335</v>
      </c>
      <c r="E145" s="253">
        <v>270</v>
      </c>
      <c r="F145" s="254">
        <v>200</v>
      </c>
      <c r="G145" s="255">
        <f>ROUND(E145*F145,2)</f>
        <v>54000</v>
      </c>
      <c r="H145" s="254">
        <v>0</v>
      </c>
      <c r="I145" s="255">
        <f>ROUND(E145*H145,2)</f>
        <v>0</v>
      </c>
      <c r="J145" s="254">
        <v>200</v>
      </c>
      <c r="K145" s="255">
        <f>ROUND(E145*J145,2)</f>
        <v>54000</v>
      </c>
      <c r="L145" s="255">
        <v>21</v>
      </c>
      <c r="M145" s="255">
        <f>G145*(1+L145/100)</f>
        <v>65340</v>
      </c>
      <c r="N145" s="253">
        <v>0</v>
      </c>
      <c r="O145" s="253">
        <f>ROUND(E145*N145,2)</f>
        <v>0</v>
      </c>
      <c r="P145" s="253">
        <v>0</v>
      </c>
      <c r="Q145" s="253">
        <f>ROUND(E145*P145,2)</f>
        <v>0</v>
      </c>
      <c r="R145" s="255"/>
      <c r="S145" s="255" t="s">
        <v>221</v>
      </c>
      <c r="T145" s="256" t="s">
        <v>222</v>
      </c>
      <c r="U145" s="232">
        <v>0.12</v>
      </c>
      <c r="V145" s="232">
        <f>ROUND(E145*U145,2)</f>
        <v>32.4</v>
      </c>
      <c r="W145" s="232"/>
      <c r="X145" s="232" t="s">
        <v>178</v>
      </c>
      <c r="Y145" s="232" t="s">
        <v>179</v>
      </c>
      <c r="Z145" s="212"/>
      <c r="AA145" s="212"/>
      <c r="AB145" s="212"/>
      <c r="AC145" s="212"/>
      <c r="AD145" s="212"/>
      <c r="AE145" s="212"/>
      <c r="AF145" s="212"/>
      <c r="AG145" s="212" t="s">
        <v>180</v>
      </c>
      <c r="AH145" s="212"/>
      <c r="AI145" s="212"/>
      <c r="AJ145" s="212"/>
      <c r="AK145" s="212"/>
      <c r="AL145" s="212"/>
      <c r="AM145" s="212"/>
      <c r="AN145" s="212"/>
      <c r="AO145" s="212"/>
      <c r="AP145" s="212"/>
      <c r="AQ145" s="212"/>
      <c r="AR145" s="212"/>
      <c r="AS145" s="212"/>
      <c r="AT145" s="212"/>
      <c r="AU145" s="212"/>
      <c r="AV145" s="212"/>
      <c r="AW145" s="212"/>
      <c r="AX145" s="212"/>
      <c r="AY145" s="212"/>
      <c r="AZ145" s="212"/>
      <c r="BA145" s="212"/>
      <c r="BB145" s="212"/>
      <c r="BC145" s="212"/>
      <c r="BD145" s="212"/>
      <c r="BE145" s="212"/>
      <c r="BF145" s="212"/>
      <c r="BG145" s="212"/>
      <c r="BH145" s="212"/>
    </row>
    <row r="146" spans="1:60" outlineLevel="1" x14ac:dyDescent="0.25">
      <c r="A146" s="243">
        <v>69</v>
      </c>
      <c r="B146" s="244" t="s">
        <v>540</v>
      </c>
      <c r="C146" s="258" t="s">
        <v>541</v>
      </c>
      <c r="D146" s="245" t="s">
        <v>498</v>
      </c>
      <c r="E146" s="246">
        <v>270</v>
      </c>
      <c r="F146" s="247">
        <v>300</v>
      </c>
      <c r="G146" s="248">
        <f>ROUND(E146*F146,2)</f>
        <v>81000</v>
      </c>
      <c r="H146" s="247">
        <v>0</v>
      </c>
      <c r="I146" s="248">
        <f>ROUND(E146*H146,2)</f>
        <v>0</v>
      </c>
      <c r="J146" s="247">
        <v>300</v>
      </c>
      <c r="K146" s="248">
        <f>ROUND(E146*J146,2)</f>
        <v>81000</v>
      </c>
      <c r="L146" s="248">
        <v>21</v>
      </c>
      <c r="M146" s="248">
        <f>G146*(1+L146/100)</f>
        <v>98010</v>
      </c>
      <c r="N146" s="246">
        <v>0</v>
      </c>
      <c r="O146" s="246">
        <f>ROUND(E146*N146,2)</f>
        <v>0</v>
      </c>
      <c r="P146" s="246">
        <v>0</v>
      </c>
      <c r="Q146" s="246">
        <f>ROUND(E146*P146,2)</f>
        <v>0</v>
      </c>
      <c r="R146" s="248"/>
      <c r="S146" s="248" t="s">
        <v>221</v>
      </c>
      <c r="T146" s="249" t="s">
        <v>222</v>
      </c>
      <c r="U146" s="232">
        <v>0</v>
      </c>
      <c r="V146" s="232">
        <f>ROUND(E146*U146,2)</f>
        <v>0</v>
      </c>
      <c r="W146" s="232"/>
      <c r="X146" s="232" t="s">
        <v>178</v>
      </c>
      <c r="Y146" s="232" t="s">
        <v>179</v>
      </c>
      <c r="Z146" s="212"/>
      <c r="AA146" s="212"/>
      <c r="AB146" s="212"/>
      <c r="AC146" s="212"/>
      <c r="AD146" s="212"/>
      <c r="AE146" s="212"/>
      <c r="AF146" s="212"/>
      <c r="AG146" s="212" t="s">
        <v>180</v>
      </c>
      <c r="AH146" s="212"/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2"/>
      <c r="BH146" s="212"/>
    </row>
    <row r="147" spans="1:60" outlineLevel="2" x14ac:dyDescent="0.25">
      <c r="A147" s="229"/>
      <c r="B147" s="230"/>
      <c r="C147" s="270" t="s">
        <v>542</v>
      </c>
      <c r="D147" s="268"/>
      <c r="E147" s="268"/>
      <c r="F147" s="268"/>
      <c r="G147" s="268"/>
      <c r="H147" s="232"/>
      <c r="I147" s="232"/>
      <c r="J147" s="232"/>
      <c r="K147" s="232"/>
      <c r="L147" s="232"/>
      <c r="M147" s="232"/>
      <c r="N147" s="231"/>
      <c r="O147" s="231"/>
      <c r="P147" s="231"/>
      <c r="Q147" s="231"/>
      <c r="R147" s="232"/>
      <c r="S147" s="232"/>
      <c r="T147" s="232"/>
      <c r="U147" s="232"/>
      <c r="V147" s="232"/>
      <c r="W147" s="232"/>
      <c r="X147" s="232"/>
      <c r="Y147" s="232"/>
      <c r="Z147" s="212"/>
      <c r="AA147" s="212"/>
      <c r="AB147" s="212"/>
      <c r="AC147" s="212"/>
      <c r="AD147" s="212"/>
      <c r="AE147" s="212"/>
      <c r="AF147" s="212"/>
      <c r="AG147" s="212" t="s">
        <v>252</v>
      </c>
      <c r="AH147" s="212"/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69" t="str">
        <f>C147</f>
        <v>stromy budou udržovány podle potřeby, především výchovným řezem, intenzivní zálivkou, přihnojováním apod.</v>
      </c>
      <c r="BB147" s="212"/>
      <c r="BC147" s="212"/>
      <c r="BD147" s="212"/>
      <c r="BE147" s="212"/>
      <c r="BF147" s="212"/>
      <c r="BG147" s="212"/>
      <c r="BH147" s="212"/>
    </row>
    <row r="148" spans="1:60" ht="13" x14ac:dyDescent="0.25">
      <c r="A148" s="236" t="s">
        <v>172</v>
      </c>
      <c r="B148" s="237" t="s">
        <v>113</v>
      </c>
      <c r="C148" s="257" t="s">
        <v>114</v>
      </c>
      <c r="D148" s="238"/>
      <c r="E148" s="239"/>
      <c r="F148" s="240"/>
      <c r="G148" s="240">
        <f>SUMIF(AG149:AG169,"&lt;&gt;NOR",G149:G169)</f>
        <v>50192.950000000004</v>
      </c>
      <c r="H148" s="240"/>
      <c r="I148" s="240">
        <f>SUM(I149:I169)</f>
        <v>8488.2000000000007</v>
      </c>
      <c r="J148" s="240"/>
      <c r="K148" s="240">
        <f>SUM(K149:K169)</f>
        <v>41704.750000000007</v>
      </c>
      <c r="L148" s="240"/>
      <c r="M148" s="240">
        <f>SUM(M149:M169)</f>
        <v>60733.469499999999</v>
      </c>
      <c r="N148" s="239"/>
      <c r="O148" s="239">
        <f>SUM(O149:O169)</f>
        <v>0.6</v>
      </c>
      <c r="P148" s="239"/>
      <c r="Q148" s="239">
        <f>SUM(Q149:Q169)</f>
        <v>0</v>
      </c>
      <c r="R148" s="240"/>
      <c r="S148" s="240"/>
      <c r="T148" s="241"/>
      <c r="U148" s="235"/>
      <c r="V148" s="235">
        <f>SUM(V149:V169)</f>
        <v>47.87</v>
      </c>
      <c r="W148" s="235"/>
      <c r="X148" s="235"/>
      <c r="Y148" s="235"/>
      <c r="AG148" t="s">
        <v>173</v>
      </c>
    </row>
    <row r="149" spans="1:60" ht="20" outlineLevel="1" x14ac:dyDescent="0.25">
      <c r="A149" s="243">
        <v>70</v>
      </c>
      <c r="B149" s="244" t="s">
        <v>598</v>
      </c>
      <c r="C149" s="258" t="s">
        <v>599</v>
      </c>
      <c r="D149" s="245" t="s">
        <v>242</v>
      </c>
      <c r="E149" s="246">
        <v>11.21</v>
      </c>
      <c r="F149" s="247">
        <v>2620</v>
      </c>
      <c r="G149" s="248">
        <f>ROUND(E149*F149,2)</f>
        <v>29370.2</v>
      </c>
      <c r="H149" s="247">
        <v>0</v>
      </c>
      <c r="I149" s="248">
        <f>ROUND(E149*H149,2)</f>
        <v>0</v>
      </c>
      <c r="J149" s="247">
        <v>2620</v>
      </c>
      <c r="K149" s="248">
        <f>ROUND(E149*J149,2)</f>
        <v>29370.2</v>
      </c>
      <c r="L149" s="248">
        <v>21</v>
      </c>
      <c r="M149" s="248">
        <f>G149*(1+L149/100)</f>
        <v>35537.942000000003</v>
      </c>
      <c r="N149" s="246">
        <v>0</v>
      </c>
      <c r="O149" s="246">
        <f>ROUND(E149*N149,2)</f>
        <v>0</v>
      </c>
      <c r="P149" s="246">
        <v>0</v>
      </c>
      <c r="Q149" s="246">
        <f>ROUND(E149*P149,2)</f>
        <v>0</v>
      </c>
      <c r="R149" s="248"/>
      <c r="S149" s="248" t="s">
        <v>177</v>
      </c>
      <c r="T149" s="249" t="s">
        <v>177</v>
      </c>
      <c r="U149" s="232">
        <v>3.75</v>
      </c>
      <c r="V149" s="232">
        <f>ROUND(E149*U149,2)</f>
        <v>42.04</v>
      </c>
      <c r="W149" s="232"/>
      <c r="X149" s="232" t="s">
        <v>178</v>
      </c>
      <c r="Y149" s="232" t="s">
        <v>179</v>
      </c>
      <c r="Z149" s="212"/>
      <c r="AA149" s="212"/>
      <c r="AB149" s="212"/>
      <c r="AC149" s="212"/>
      <c r="AD149" s="212"/>
      <c r="AE149" s="212"/>
      <c r="AF149" s="212"/>
      <c r="AG149" s="212" t="s">
        <v>180</v>
      </c>
      <c r="AH149" s="212"/>
      <c r="AI149" s="212"/>
      <c r="AJ149" s="212"/>
      <c r="AK149" s="212"/>
      <c r="AL149" s="212"/>
      <c r="AM149" s="212"/>
      <c r="AN149" s="212"/>
      <c r="AO149" s="212"/>
      <c r="AP149" s="212"/>
      <c r="AQ149" s="212"/>
      <c r="AR149" s="212"/>
      <c r="AS149" s="212"/>
      <c r="AT149" s="212"/>
      <c r="AU149" s="212"/>
      <c r="AV149" s="212"/>
      <c r="AW149" s="212"/>
      <c r="AX149" s="212"/>
      <c r="AY149" s="212"/>
      <c r="AZ149" s="212"/>
      <c r="BA149" s="212"/>
      <c r="BB149" s="212"/>
      <c r="BC149" s="212"/>
      <c r="BD149" s="212"/>
      <c r="BE149" s="212"/>
      <c r="BF149" s="212"/>
      <c r="BG149" s="212"/>
      <c r="BH149" s="212"/>
    </row>
    <row r="150" spans="1:60" outlineLevel="2" x14ac:dyDescent="0.25">
      <c r="A150" s="229"/>
      <c r="B150" s="230"/>
      <c r="C150" s="259" t="s">
        <v>600</v>
      </c>
      <c r="D150" s="233"/>
      <c r="E150" s="234">
        <v>11.21</v>
      </c>
      <c r="F150" s="232"/>
      <c r="G150" s="232"/>
      <c r="H150" s="232"/>
      <c r="I150" s="232"/>
      <c r="J150" s="232"/>
      <c r="K150" s="232"/>
      <c r="L150" s="232"/>
      <c r="M150" s="232"/>
      <c r="N150" s="231"/>
      <c r="O150" s="231"/>
      <c r="P150" s="231"/>
      <c r="Q150" s="231"/>
      <c r="R150" s="232"/>
      <c r="S150" s="232"/>
      <c r="T150" s="232"/>
      <c r="U150" s="232"/>
      <c r="V150" s="232"/>
      <c r="W150" s="232"/>
      <c r="X150" s="232"/>
      <c r="Y150" s="232"/>
      <c r="Z150" s="212"/>
      <c r="AA150" s="212"/>
      <c r="AB150" s="212"/>
      <c r="AC150" s="212"/>
      <c r="AD150" s="212"/>
      <c r="AE150" s="212"/>
      <c r="AF150" s="212"/>
      <c r="AG150" s="212" t="s">
        <v>182</v>
      </c>
      <c r="AH150" s="212">
        <v>0</v>
      </c>
      <c r="AI150" s="212"/>
      <c r="AJ150" s="212"/>
      <c r="AK150" s="212"/>
      <c r="AL150" s="212"/>
      <c r="AM150" s="212"/>
      <c r="AN150" s="212"/>
      <c r="AO150" s="212"/>
      <c r="AP150" s="212"/>
      <c r="AQ150" s="212"/>
      <c r="AR150" s="212"/>
      <c r="AS150" s="212"/>
      <c r="AT150" s="212"/>
      <c r="AU150" s="212"/>
      <c r="AV150" s="212"/>
      <c r="AW150" s="212"/>
      <c r="AX150" s="212"/>
      <c r="AY150" s="212"/>
      <c r="AZ150" s="212"/>
      <c r="BA150" s="212"/>
      <c r="BB150" s="212"/>
      <c r="BC150" s="212"/>
      <c r="BD150" s="212"/>
      <c r="BE150" s="212"/>
      <c r="BF150" s="212"/>
      <c r="BG150" s="212"/>
      <c r="BH150" s="212"/>
    </row>
    <row r="151" spans="1:60" ht="20" outlineLevel="1" x14ac:dyDescent="0.25">
      <c r="A151" s="243">
        <v>71</v>
      </c>
      <c r="B151" s="244" t="s">
        <v>488</v>
      </c>
      <c r="C151" s="258" t="s">
        <v>489</v>
      </c>
      <c r="D151" s="245" t="s">
        <v>176</v>
      </c>
      <c r="E151" s="246">
        <v>4.3158500000000002</v>
      </c>
      <c r="F151" s="247">
        <v>1200</v>
      </c>
      <c r="G151" s="248">
        <f>ROUND(E151*F151,2)</f>
        <v>5179.0200000000004</v>
      </c>
      <c r="H151" s="247">
        <v>1200</v>
      </c>
      <c r="I151" s="248">
        <f>ROUND(E151*H151,2)</f>
        <v>5179.0200000000004</v>
      </c>
      <c r="J151" s="247">
        <v>0</v>
      </c>
      <c r="K151" s="248">
        <f>ROUND(E151*J151,2)</f>
        <v>0</v>
      </c>
      <c r="L151" s="248">
        <v>21</v>
      </c>
      <c r="M151" s="248">
        <f>G151*(1+L151/100)</f>
        <v>6266.6142</v>
      </c>
      <c r="N151" s="246">
        <v>0</v>
      </c>
      <c r="O151" s="246">
        <f>ROUND(E151*N151,2)</f>
        <v>0</v>
      </c>
      <c r="P151" s="246">
        <v>0</v>
      </c>
      <c r="Q151" s="246">
        <f>ROUND(E151*P151,2)</f>
        <v>0</v>
      </c>
      <c r="R151" s="248"/>
      <c r="S151" s="248" t="s">
        <v>221</v>
      </c>
      <c r="T151" s="249" t="s">
        <v>222</v>
      </c>
      <c r="U151" s="232">
        <v>0</v>
      </c>
      <c r="V151" s="232">
        <f>ROUND(E151*U151,2)</f>
        <v>0</v>
      </c>
      <c r="W151" s="232"/>
      <c r="X151" s="232" t="s">
        <v>237</v>
      </c>
      <c r="Y151" s="232" t="s">
        <v>179</v>
      </c>
      <c r="Z151" s="212"/>
      <c r="AA151" s="212"/>
      <c r="AB151" s="212"/>
      <c r="AC151" s="212"/>
      <c r="AD151" s="212"/>
      <c r="AE151" s="212"/>
      <c r="AF151" s="212"/>
      <c r="AG151" s="212" t="s">
        <v>490</v>
      </c>
      <c r="AH151" s="212"/>
      <c r="AI151" s="212"/>
      <c r="AJ151" s="212"/>
      <c r="AK151" s="212"/>
      <c r="AL151" s="212"/>
      <c r="AM151" s="212"/>
      <c r="AN151" s="212"/>
      <c r="AO151" s="212"/>
      <c r="AP151" s="212"/>
      <c r="AQ151" s="212"/>
      <c r="AR151" s="212"/>
      <c r="AS151" s="212"/>
      <c r="AT151" s="212"/>
      <c r="AU151" s="212"/>
      <c r="AV151" s="212"/>
      <c r="AW151" s="212"/>
      <c r="AX151" s="212"/>
      <c r="AY151" s="212"/>
      <c r="AZ151" s="212"/>
      <c r="BA151" s="212"/>
      <c r="BB151" s="212"/>
      <c r="BC151" s="212"/>
      <c r="BD151" s="212"/>
      <c r="BE151" s="212"/>
      <c r="BF151" s="212"/>
      <c r="BG151" s="212"/>
      <c r="BH151" s="212"/>
    </row>
    <row r="152" spans="1:60" outlineLevel="2" x14ac:dyDescent="0.25">
      <c r="A152" s="229"/>
      <c r="B152" s="230"/>
      <c r="C152" s="259" t="s">
        <v>601</v>
      </c>
      <c r="D152" s="233"/>
      <c r="E152" s="234">
        <v>4.3158500000000002</v>
      </c>
      <c r="F152" s="232"/>
      <c r="G152" s="232"/>
      <c r="H152" s="232"/>
      <c r="I152" s="232"/>
      <c r="J152" s="232"/>
      <c r="K152" s="232"/>
      <c r="L152" s="232"/>
      <c r="M152" s="232"/>
      <c r="N152" s="231"/>
      <c r="O152" s="231"/>
      <c r="P152" s="231"/>
      <c r="Q152" s="231"/>
      <c r="R152" s="232"/>
      <c r="S152" s="232"/>
      <c r="T152" s="232"/>
      <c r="U152" s="232"/>
      <c r="V152" s="232"/>
      <c r="W152" s="232"/>
      <c r="X152" s="232"/>
      <c r="Y152" s="232"/>
      <c r="Z152" s="212"/>
      <c r="AA152" s="212"/>
      <c r="AB152" s="212"/>
      <c r="AC152" s="212"/>
      <c r="AD152" s="212"/>
      <c r="AE152" s="212"/>
      <c r="AF152" s="212"/>
      <c r="AG152" s="212" t="s">
        <v>182</v>
      </c>
      <c r="AH152" s="212">
        <v>0</v>
      </c>
      <c r="AI152" s="212"/>
      <c r="AJ152" s="212"/>
      <c r="AK152" s="212"/>
      <c r="AL152" s="212"/>
      <c r="AM152" s="212"/>
      <c r="AN152" s="212"/>
      <c r="AO152" s="212"/>
      <c r="AP152" s="212"/>
      <c r="AQ152" s="212"/>
      <c r="AR152" s="212"/>
      <c r="AS152" s="212"/>
      <c r="AT152" s="212"/>
      <c r="AU152" s="212"/>
      <c r="AV152" s="212"/>
      <c r="AW152" s="212"/>
      <c r="AX152" s="212"/>
      <c r="AY152" s="212"/>
      <c r="AZ152" s="212"/>
      <c r="BA152" s="212"/>
      <c r="BB152" s="212"/>
      <c r="BC152" s="212"/>
      <c r="BD152" s="212"/>
      <c r="BE152" s="212"/>
      <c r="BF152" s="212"/>
      <c r="BG152" s="212"/>
      <c r="BH152" s="212"/>
    </row>
    <row r="153" spans="1:60" outlineLevel="1" x14ac:dyDescent="0.25">
      <c r="A153" s="243">
        <v>72</v>
      </c>
      <c r="B153" s="244" t="s">
        <v>184</v>
      </c>
      <c r="C153" s="258" t="s">
        <v>492</v>
      </c>
      <c r="D153" s="245" t="s">
        <v>176</v>
      </c>
      <c r="E153" s="246">
        <v>3.9235000000000002</v>
      </c>
      <c r="F153" s="247">
        <v>130.5</v>
      </c>
      <c r="G153" s="248">
        <f>ROUND(E153*F153,2)</f>
        <v>512.02</v>
      </c>
      <c r="H153" s="247">
        <v>0</v>
      </c>
      <c r="I153" s="248">
        <f>ROUND(E153*H153,2)</f>
        <v>0</v>
      </c>
      <c r="J153" s="247">
        <v>130.5</v>
      </c>
      <c r="K153" s="248">
        <f>ROUND(E153*J153,2)</f>
        <v>512.02</v>
      </c>
      <c r="L153" s="248">
        <v>21</v>
      </c>
      <c r="M153" s="248">
        <f>G153*(1+L153/100)</f>
        <v>619.54419999999993</v>
      </c>
      <c r="N153" s="246">
        <v>0</v>
      </c>
      <c r="O153" s="246">
        <f>ROUND(E153*N153,2)</f>
        <v>0</v>
      </c>
      <c r="P153" s="246">
        <v>0</v>
      </c>
      <c r="Q153" s="246">
        <f>ROUND(E153*P153,2)</f>
        <v>0</v>
      </c>
      <c r="R153" s="248"/>
      <c r="S153" s="248" t="s">
        <v>177</v>
      </c>
      <c r="T153" s="249" t="s">
        <v>177</v>
      </c>
      <c r="U153" s="232">
        <v>0.01</v>
      </c>
      <c r="V153" s="232">
        <f>ROUND(E153*U153,2)</f>
        <v>0.04</v>
      </c>
      <c r="W153" s="232"/>
      <c r="X153" s="232" t="s">
        <v>178</v>
      </c>
      <c r="Y153" s="232" t="s">
        <v>179</v>
      </c>
      <c r="Z153" s="212"/>
      <c r="AA153" s="212"/>
      <c r="AB153" s="212"/>
      <c r="AC153" s="212"/>
      <c r="AD153" s="212"/>
      <c r="AE153" s="212"/>
      <c r="AF153" s="212"/>
      <c r="AG153" s="212" t="s">
        <v>486</v>
      </c>
      <c r="AH153" s="212"/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12"/>
      <c r="BB153" s="212"/>
      <c r="BC153" s="212"/>
      <c r="BD153" s="212"/>
      <c r="BE153" s="212"/>
      <c r="BF153" s="212"/>
      <c r="BG153" s="212"/>
      <c r="BH153" s="212"/>
    </row>
    <row r="154" spans="1:60" outlineLevel="2" x14ac:dyDescent="0.25">
      <c r="A154" s="229"/>
      <c r="B154" s="230"/>
      <c r="C154" s="259" t="s">
        <v>602</v>
      </c>
      <c r="D154" s="233"/>
      <c r="E154" s="234">
        <v>3.9235000000000002</v>
      </c>
      <c r="F154" s="232"/>
      <c r="G154" s="232"/>
      <c r="H154" s="232"/>
      <c r="I154" s="232"/>
      <c r="J154" s="232"/>
      <c r="K154" s="232"/>
      <c r="L154" s="232"/>
      <c r="M154" s="232"/>
      <c r="N154" s="231"/>
      <c r="O154" s="231"/>
      <c r="P154" s="231"/>
      <c r="Q154" s="231"/>
      <c r="R154" s="232"/>
      <c r="S154" s="232"/>
      <c r="T154" s="232"/>
      <c r="U154" s="232"/>
      <c r="V154" s="232"/>
      <c r="W154" s="232"/>
      <c r="X154" s="232"/>
      <c r="Y154" s="232"/>
      <c r="Z154" s="212"/>
      <c r="AA154" s="212"/>
      <c r="AB154" s="212"/>
      <c r="AC154" s="212"/>
      <c r="AD154" s="212"/>
      <c r="AE154" s="212"/>
      <c r="AF154" s="212"/>
      <c r="AG154" s="212" t="s">
        <v>182</v>
      </c>
      <c r="AH154" s="212">
        <v>0</v>
      </c>
      <c r="AI154" s="212"/>
      <c r="AJ154" s="212"/>
      <c r="AK154" s="212"/>
      <c r="AL154" s="212"/>
      <c r="AM154" s="212"/>
      <c r="AN154" s="212"/>
      <c r="AO154" s="212"/>
      <c r="AP154" s="212"/>
      <c r="AQ154" s="212"/>
      <c r="AR154" s="212"/>
      <c r="AS154" s="212"/>
      <c r="AT154" s="212"/>
      <c r="AU154" s="212"/>
      <c r="AV154" s="212"/>
      <c r="AW154" s="212"/>
      <c r="AX154" s="212"/>
      <c r="AY154" s="212"/>
      <c r="AZ154" s="212"/>
      <c r="BA154" s="212"/>
      <c r="BB154" s="212"/>
      <c r="BC154" s="212"/>
      <c r="BD154" s="212"/>
      <c r="BE154" s="212"/>
      <c r="BF154" s="212"/>
      <c r="BG154" s="212"/>
      <c r="BH154" s="212"/>
    </row>
    <row r="155" spans="1:60" outlineLevel="1" x14ac:dyDescent="0.25">
      <c r="A155" s="250">
        <v>73</v>
      </c>
      <c r="B155" s="251" t="s">
        <v>603</v>
      </c>
      <c r="C155" s="260" t="s">
        <v>604</v>
      </c>
      <c r="D155" s="252" t="s">
        <v>335</v>
      </c>
      <c r="E155" s="253">
        <v>15</v>
      </c>
      <c r="F155" s="254">
        <v>76.8</v>
      </c>
      <c r="G155" s="255">
        <f>ROUND(E155*F155,2)</f>
        <v>1152</v>
      </c>
      <c r="H155" s="254">
        <v>1.83</v>
      </c>
      <c r="I155" s="255">
        <f>ROUND(E155*H155,2)</f>
        <v>27.45</v>
      </c>
      <c r="J155" s="254">
        <v>74.97</v>
      </c>
      <c r="K155" s="255">
        <f>ROUND(E155*J155,2)</f>
        <v>1124.55</v>
      </c>
      <c r="L155" s="255">
        <v>21</v>
      </c>
      <c r="M155" s="255">
        <f>G155*(1+L155/100)</f>
        <v>1393.92</v>
      </c>
      <c r="N155" s="253">
        <v>0</v>
      </c>
      <c r="O155" s="253">
        <f>ROUND(E155*N155,2)</f>
        <v>0</v>
      </c>
      <c r="P155" s="253">
        <v>0</v>
      </c>
      <c r="Q155" s="253">
        <f>ROUND(E155*P155,2)</f>
        <v>0</v>
      </c>
      <c r="R155" s="255"/>
      <c r="S155" s="255" t="s">
        <v>177</v>
      </c>
      <c r="T155" s="256" t="s">
        <v>177</v>
      </c>
      <c r="U155" s="232">
        <v>0.11</v>
      </c>
      <c r="V155" s="232">
        <f>ROUND(E155*U155,2)</f>
        <v>1.65</v>
      </c>
      <c r="W155" s="232"/>
      <c r="X155" s="232" t="s">
        <v>178</v>
      </c>
      <c r="Y155" s="232" t="s">
        <v>179</v>
      </c>
      <c r="Z155" s="212"/>
      <c r="AA155" s="212"/>
      <c r="AB155" s="212"/>
      <c r="AC155" s="212"/>
      <c r="AD155" s="212"/>
      <c r="AE155" s="212"/>
      <c r="AF155" s="212"/>
      <c r="AG155" s="212" t="s">
        <v>180</v>
      </c>
      <c r="AH155" s="212"/>
      <c r="AI155" s="212"/>
      <c r="AJ155" s="212"/>
      <c r="AK155" s="212"/>
      <c r="AL155" s="212"/>
      <c r="AM155" s="212"/>
      <c r="AN155" s="212"/>
      <c r="AO155" s="212"/>
      <c r="AP155" s="212"/>
      <c r="AQ155" s="212"/>
      <c r="AR155" s="212"/>
      <c r="AS155" s="212"/>
      <c r="AT155" s="212"/>
      <c r="AU155" s="212"/>
      <c r="AV155" s="212"/>
      <c r="AW155" s="212"/>
      <c r="AX155" s="212"/>
      <c r="AY155" s="212"/>
      <c r="AZ155" s="212"/>
      <c r="BA155" s="212"/>
      <c r="BB155" s="212"/>
      <c r="BC155" s="212"/>
      <c r="BD155" s="212"/>
      <c r="BE155" s="212"/>
      <c r="BF155" s="212"/>
      <c r="BG155" s="212"/>
      <c r="BH155" s="212"/>
    </row>
    <row r="156" spans="1:60" outlineLevel="1" x14ac:dyDescent="0.25">
      <c r="A156" s="250">
        <v>74</v>
      </c>
      <c r="B156" s="251" t="s">
        <v>605</v>
      </c>
      <c r="C156" s="260" t="s">
        <v>606</v>
      </c>
      <c r="D156" s="252" t="s">
        <v>335</v>
      </c>
      <c r="E156" s="253">
        <v>15</v>
      </c>
      <c r="F156" s="254">
        <v>150</v>
      </c>
      <c r="G156" s="255">
        <f>ROUND(E156*F156,2)</f>
        <v>2250</v>
      </c>
      <c r="H156" s="254">
        <v>150</v>
      </c>
      <c r="I156" s="255">
        <f>ROUND(E156*H156,2)</f>
        <v>2250</v>
      </c>
      <c r="J156" s="254">
        <v>0</v>
      </c>
      <c r="K156" s="255">
        <f>ROUND(E156*J156,2)</f>
        <v>0</v>
      </c>
      <c r="L156" s="255">
        <v>21</v>
      </c>
      <c r="M156" s="255">
        <f>G156*(1+L156/100)</f>
        <v>2722.5</v>
      </c>
      <c r="N156" s="253">
        <v>5.9999999999999995E-4</v>
      </c>
      <c r="O156" s="253">
        <f>ROUND(E156*N156,2)</f>
        <v>0.01</v>
      </c>
      <c r="P156" s="253">
        <v>0</v>
      </c>
      <c r="Q156" s="253">
        <f>ROUND(E156*P156,2)</f>
        <v>0</v>
      </c>
      <c r="R156" s="255"/>
      <c r="S156" s="255" t="s">
        <v>221</v>
      </c>
      <c r="T156" s="256" t="s">
        <v>222</v>
      </c>
      <c r="U156" s="232">
        <v>0</v>
      </c>
      <c r="V156" s="232">
        <f>ROUND(E156*U156,2)</f>
        <v>0</v>
      </c>
      <c r="W156" s="232"/>
      <c r="X156" s="232" t="s">
        <v>237</v>
      </c>
      <c r="Y156" s="232" t="s">
        <v>179</v>
      </c>
      <c r="Z156" s="212"/>
      <c r="AA156" s="212"/>
      <c r="AB156" s="212"/>
      <c r="AC156" s="212"/>
      <c r="AD156" s="212"/>
      <c r="AE156" s="212"/>
      <c r="AF156" s="212"/>
      <c r="AG156" s="212" t="s">
        <v>238</v>
      </c>
      <c r="AH156" s="212"/>
      <c r="AI156" s="212"/>
      <c r="AJ156" s="212"/>
      <c r="AK156" s="212"/>
      <c r="AL156" s="212"/>
      <c r="AM156" s="212"/>
      <c r="AN156" s="212"/>
      <c r="AO156" s="212"/>
      <c r="AP156" s="212"/>
      <c r="AQ156" s="212"/>
      <c r="AR156" s="212"/>
      <c r="AS156" s="212"/>
      <c r="AT156" s="212"/>
      <c r="AU156" s="212"/>
      <c r="AV156" s="212"/>
      <c r="AW156" s="212"/>
      <c r="AX156" s="212"/>
      <c r="AY156" s="212"/>
      <c r="AZ156" s="212"/>
      <c r="BA156" s="212"/>
      <c r="BB156" s="212"/>
      <c r="BC156" s="212"/>
      <c r="BD156" s="212"/>
      <c r="BE156" s="212"/>
      <c r="BF156" s="212"/>
      <c r="BG156" s="212"/>
      <c r="BH156" s="212"/>
    </row>
    <row r="157" spans="1:60" outlineLevel="1" x14ac:dyDescent="0.25">
      <c r="A157" s="243">
        <v>75</v>
      </c>
      <c r="B157" s="244" t="s">
        <v>522</v>
      </c>
      <c r="C157" s="258" t="s">
        <v>523</v>
      </c>
      <c r="D157" s="245" t="s">
        <v>246</v>
      </c>
      <c r="E157" s="246">
        <v>2.5000000000000001E-4</v>
      </c>
      <c r="F157" s="247">
        <v>57180</v>
      </c>
      <c r="G157" s="248">
        <f>ROUND(E157*F157,2)</f>
        <v>14.3</v>
      </c>
      <c r="H157" s="247">
        <v>0</v>
      </c>
      <c r="I157" s="248">
        <f>ROUND(E157*H157,2)</f>
        <v>0</v>
      </c>
      <c r="J157" s="247">
        <v>57180</v>
      </c>
      <c r="K157" s="248">
        <f>ROUND(E157*J157,2)</f>
        <v>14.3</v>
      </c>
      <c r="L157" s="248">
        <v>21</v>
      </c>
      <c r="M157" s="248">
        <f>G157*(1+L157/100)</f>
        <v>17.303000000000001</v>
      </c>
      <c r="N157" s="246">
        <v>0</v>
      </c>
      <c r="O157" s="246">
        <f>ROUND(E157*N157,2)</f>
        <v>0</v>
      </c>
      <c r="P157" s="246">
        <v>0</v>
      </c>
      <c r="Q157" s="246">
        <f>ROUND(E157*P157,2)</f>
        <v>0</v>
      </c>
      <c r="R157" s="248"/>
      <c r="S157" s="248" t="s">
        <v>177</v>
      </c>
      <c r="T157" s="249" t="s">
        <v>177</v>
      </c>
      <c r="U157" s="232">
        <v>94.29</v>
      </c>
      <c r="V157" s="232">
        <f>ROUND(E157*U157,2)</f>
        <v>0.02</v>
      </c>
      <c r="W157" s="232"/>
      <c r="X157" s="232" t="s">
        <v>178</v>
      </c>
      <c r="Y157" s="232" t="s">
        <v>179</v>
      </c>
      <c r="Z157" s="212"/>
      <c r="AA157" s="212"/>
      <c r="AB157" s="212"/>
      <c r="AC157" s="212"/>
      <c r="AD157" s="212"/>
      <c r="AE157" s="212"/>
      <c r="AF157" s="212"/>
      <c r="AG157" s="212" t="s">
        <v>486</v>
      </c>
      <c r="AH157" s="212"/>
      <c r="AI157" s="212"/>
      <c r="AJ157" s="212"/>
      <c r="AK157" s="212"/>
      <c r="AL157" s="212"/>
      <c r="AM157" s="212"/>
      <c r="AN157" s="212"/>
      <c r="AO157" s="212"/>
      <c r="AP157" s="212"/>
      <c r="AQ157" s="212"/>
      <c r="AR157" s="212"/>
      <c r="AS157" s="212"/>
      <c r="AT157" s="212"/>
      <c r="AU157" s="212"/>
      <c r="AV157" s="212"/>
      <c r="AW157" s="212"/>
      <c r="AX157" s="212"/>
      <c r="AY157" s="212"/>
      <c r="AZ157" s="212"/>
      <c r="BA157" s="212"/>
      <c r="BB157" s="212"/>
      <c r="BC157" s="212"/>
      <c r="BD157" s="212"/>
      <c r="BE157" s="212"/>
      <c r="BF157" s="212"/>
      <c r="BG157" s="212"/>
      <c r="BH157" s="212"/>
    </row>
    <row r="158" spans="1:60" outlineLevel="2" x14ac:dyDescent="0.25">
      <c r="A158" s="229"/>
      <c r="B158" s="230"/>
      <c r="C158" s="259" t="s">
        <v>607</v>
      </c>
      <c r="D158" s="233"/>
      <c r="E158" s="234">
        <v>2.5000000000000001E-4</v>
      </c>
      <c r="F158" s="232"/>
      <c r="G158" s="232"/>
      <c r="H158" s="232"/>
      <c r="I158" s="232"/>
      <c r="J158" s="232"/>
      <c r="K158" s="232"/>
      <c r="L158" s="232"/>
      <c r="M158" s="232"/>
      <c r="N158" s="231"/>
      <c r="O158" s="231"/>
      <c r="P158" s="231"/>
      <c r="Q158" s="231"/>
      <c r="R158" s="232"/>
      <c r="S158" s="232"/>
      <c r="T158" s="232"/>
      <c r="U158" s="232"/>
      <c r="V158" s="232"/>
      <c r="W158" s="232"/>
      <c r="X158" s="232"/>
      <c r="Y158" s="232"/>
      <c r="Z158" s="212"/>
      <c r="AA158" s="212"/>
      <c r="AB158" s="212"/>
      <c r="AC158" s="212"/>
      <c r="AD158" s="212"/>
      <c r="AE158" s="212"/>
      <c r="AF158" s="212"/>
      <c r="AG158" s="212" t="s">
        <v>182</v>
      </c>
      <c r="AH158" s="212">
        <v>0</v>
      </c>
      <c r="AI158" s="212"/>
      <c r="AJ158" s="212"/>
      <c r="AK158" s="212"/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212"/>
      <c r="AW158" s="212"/>
      <c r="AX158" s="212"/>
      <c r="AY158" s="212"/>
      <c r="AZ158" s="212"/>
      <c r="BA158" s="212"/>
      <c r="BB158" s="212"/>
      <c r="BC158" s="212"/>
      <c r="BD158" s="212"/>
      <c r="BE158" s="212"/>
      <c r="BF158" s="212"/>
      <c r="BG158" s="212"/>
      <c r="BH158" s="212"/>
    </row>
    <row r="159" spans="1:60" outlineLevel="1" x14ac:dyDescent="0.25">
      <c r="A159" s="250">
        <v>76</v>
      </c>
      <c r="B159" s="251" t="s">
        <v>608</v>
      </c>
      <c r="C159" s="260" t="s">
        <v>609</v>
      </c>
      <c r="D159" s="252" t="s">
        <v>246</v>
      </c>
      <c r="E159" s="253">
        <v>2.5000000000000001E-4</v>
      </c>
      <c r="F159" s="254">
        <v>20480</v>
      </c>
      <c r="G159" s="255">
        <f>ROUND(E159*F159,2)</f>
        <v>5.12</v>
      </c>
      <c r="H159" s="254">
        <v>20480</v>
      </c>
      <c r="I159" s="255">
        <f>ROUND(E159*H159,2)</f>
        <v>5.12</v>
      </c>
      <c r="J159" s="254">
        <v>0</v>
      </c>
      <c r="K159" s="255">
        <f>ROUND(E159*J159,2)</f>
        <v>0</v>
      </c>
      <c r="L159" s="255">
        <v>21</v>
      </c>
      <c r="M159" s="255">
        <f>G159*(1+L159/100)</f>
        <v>6.1951999999999998</v>
      </c>
      <c r="N159" s="253">
        <v>0</v>
      </c>
      <c r="O159" s="253">
        <f>ROUND(E159*N159,2)</f>
        <v>0</v>
      </c>
      <c r="P159" s="253">
        <v>0</v>
      </c>
      <c r="Q159" s="253">
        <f>ROUND(E159*P159,2)</f>
        <v>0</v>
      </c>
      <c r="R159" s="255"/>
      <c r="S159" s="255" t="s">
        <v>221</v>
      </c>
      <c r="T159" s="256" t="s">
        <v>222</v>
      </c>
      <c r="U159" s="232">
        <v>0</v>
      </c>
      <c r="V159" s="232">
        <f>ROUND(E159*U159,2)</f>
        <v>0</v>
      </c>
      <c r="W159" s="232"/>
      <c r="X159" s="232" t="s">
        <v>237</v>
      </c>
      <c r="Y159" s="232" t="s">
        <v>179</v>
      </c>
      <c r="Z159" s="212"/>
      <c r="AA159" s="212"/>
      <c r="AB159" s="212"/>
      <c r="AC159" s="212"/>
      <c r="AD159" s="212"/>
      <c r="AE159" s="212"/>
      <c r="AF159" s="212"/>
      <c r="AG159" s="212" t="s">
        <v>490</v>
      </c>
      <c r="AH159" s="212"/>
      <c r="AI159" s="212"/>
      <c r="AJ159" s="212"/>
      <c r="AK159" s="212"/>
      <c r="AL159" s="212"/>
      <c r="AM159" s="212"/>
      <c r="AN159" s="212"/>
      <c r="AO159" s="212"/>
      <c r="AP159" s="212"/>
      <c r="AQ159" s="212"/>
      <c r="AR159" s="212"/>
      <c r="AS159" s="212"/>
      <c r="AT159" s="212"/>
      <c r="AU159" s="212"/>
      <c r="AV159" s="212"/>
      <c r="AW159" s="212"/>
      <c r="AX159" s="212"/>
      <c r="AY159" s="212"/>
      <c r="AZ159" s="212"/>
      <c r="BA159" s="212"/>
      <c r="BB159" s="212"/>
      <c r="BC159" s="212"/>
      <c r="BD159" s="212"/>
      <c r="BE159" s="212"/>
      <c r="BF159" s="212"/>
      <c r="BG159" s="212"/>
      <c r="BH159" s="212"/>
    </row>
    <row r="160" spans="1:60" outlineLevel="1" x14ac:dyDescent="0.25">
      <c r="A160" s="243">
        <v>77</v>
      </c>
      <c r="B160" s="244" t="s">
        <v>527</v>
      </c>
      <c r="C160" s="258" t="s">
        <v>528</v>
      </c>
      <c r="D160" s="245" t="s">
        <v>213</v>
      </c>
      <c r="E160" s="246">
        <v>9</v>
      </c>
      <c r="F160" s="247">
        <v>98.8</v>
      </c>
      <c r="G160" s="248">
        <f>ROUND(E160*F160,2)</f>
        <v>889.2</v>
      </c>
      <c r="H160" s="247">
        <v>0</v>
      </c>
      <c r="I160" s="248">
        <f>ROUND(E160*H160,2)</f>
        <v>0</v>
      </c>
      <c r="J160" s="247">
        <v>98.8</v>
      </c>
      <c r="K160" s="248">
        <f>ROUND(E160*J160,2)</f>
        <v>889.2</v>
      </c>
      <c r="L160" s="248">
        <v>21</v>
      </c>
      <c r="M160" s="248">
        <f>G160*(1+L160/100)</f>
        <v>1075.932</v>
      </c>
      <c r="N160" s="246">
        <v>0</v>
      </c>
      <c r="O160" s="246">
        <f>ROUND(E160*N160,2)</f>
        <v>0</v>
      </c>
      <c r="P160" s="246">
        <v>0</v>
      </c>
      <c r="Q160" s="246">
        <f>ROUND(E160*P160,2)</f>
        <v>0</v>
      </c>
      <c r="R160" s="248"/>
      <c r="S160" s="248" t="s">
        <v>177</v>
      </c>
      <c r="T160" s="249" t="s">
        <v>177</v>
      </c>
      <c r="U160" s="232">
        <v>0.16</v>
      </c>
      <c r="V160" s="232">
        <f>ROUND(E160*U160,2)</f>
        <v>1.44</v>
      </c>
      <c r="W160" s="232"/>
      <c r="X160" s="232" t="s">
        <v>178</v>
      </c>
      <c r="Y160" s="232" t="s">
        <v>179</v>
      </c>
      <c r="Z160" s="212"/>
      <c r="AA160" s="212"/>
      <c r="AB160" s="212"/>
      <c r="AC160" s="212"/>
      <c r="AD160" s="212"/>
      <c r="AE160" s="212"/>
      <c r="AF160" s="212"/>
      <c r="AG160" s="212" t="s">
        <v>180</v>
      </c>
      <c r="AH160" s="212"/>
      <c r="AI160" s="212"/>
      <c r="AJ160" s="212"/>
      <c r="AK160" s="212"/>
      <c r="AL160" s="212"/>
      <c r="AM160" s="212"/>
      <c r="AN160" s="212"/>
      <c r="AO160" s="212"/>
      <c r="AP160" s="212"/>
      <c r="AQ160" s="212"/>
      <c r="AR160" s="212"/>
      <c r="AS160" s="212"/>
      <c r="AT160" s="212"/>
      <c r="AU160" s="212"/>
      <c r="AV160" s="212"/>
      <c r="AW160" s="212"/>
      <c r="AX160" s="212"/>
      <c r="AY160" s="212"/>
      <c r="AZ160" s="212"/>
      <c r="BA160" s="212"/>
      <c r="BB160" s="212"/>
      <c r="BC160" s="212"/>
      <c r="BD160" s="212"/>
      <c r="BE160" s="212"/>
      <c r="BF160" s="212"/>
      <c r="BG160" s="212"/>
      <c r="BH160" s="212"/>
    </row>
    <row r="161" spans="1:60" outlineLevel="2" x14ac:dyDescent="0.25">
      <c r="A161" s="229"/>
      <c r="B161" s="230"/>
      <c r="C161" s="259" t="s">
        <v>610</v>
      </c>
      <c r="D161" s="233"/>
      <c r="E161" s="234">
        <v>9</v>
      </c>
      <c r="F161" s="232"/>
      <c r="G161" s="232"/>
      <c r="H161" s="232"/>
      <c r="I161" s="232"/>
      <c r="J161" s="232"/>
      <c r="K161" s="232"/>
      <c r="L161" s="232"/>
      <c r="M161" s="232"/>
      <c r="N161" s="231"/>
      <c r="O161" s="231"/>
      <c r="P161" s="231"/>
      <c r="Q161" s="231"/>
      <c r="R161" s="232"/>
      <c r="S161" s="232"/>
      <c r="T161" s="232"/>
      <c r="U161" s="232"/>
      <c r="V161" s="232"/>
      <c r="W161" s="232"/>
      <c r="X161" s="232"/>
      <c r="Y161" s="232"/>
      <c r="Z161" s="212"/>
      <c r="AA161" s="212"/>
      <c r="AB161" s="212"/>
      <c r="AC161" s="212"/>
      <c r="AD161" s="212"/>
      <c r="AE161" s="212"/>
      <c r="AF161" s="212"/>
      <c r="AG161" s="212" t="s">
        <v>182</v>
      </c>
      <c r="AH161" s="212">
        <v>0</v>
      </c>
      <c r="AI161" s="212"/>
      <c r="AJ161" s="212"/>
      <c r="AK161" s="212"/>
      <c r="AL161" s="212"/>
      <c r="AM161" s="212"/>
      <c r="AN161" s="212"/>
      <c r="AO161" s="212"/>
      <c r="AP161" s="212"/>
      <c r="AQ161" s="212"/>
      <c r="AR161" s="212"/>
      <c r="AS161" s="212"/>
      <c r="AT161" s="212"/>
      <c r="AU161" s="212"/>
      <c r="AV161" s="212"/>
      <c r="AW161" s="212"/>
      <c r="AX161" s="212"/>
      <c r="AY161" s="212"/>
      <c r="AZ161" s="212"/>
      <c r="BA161" s="212"/>
      <c r="BB161" s="212"/>
      <c r="BC161" s="212"/>
      <c r="BD161" s="212"/>
      <c r="BE161" s="212"/>
      <c r="BF161" s="212"/>
      <c r="BG161" s="212"/>
      <c r="BH161" s="212"/>
    </row>
    <row r="162" spans="1:60" outlineLevel="1" x14ac:dyDescent="0.25">
      <c r="A162" s="243">
        <v>78</v>
      </c>
      <c r="B162" s="244" t="s">
        <v>530</v>
      </c>
      <c r="C162" s="258" t="s">
        <v>531</v>
      </c>
      <c r="D162" s="245" t="s">
        <v>176</v>
      </c>
      <c r="E162" s="246">
        <v>0.99</v>
      </c>
      <c r="F162" s="247">
        <v>965</v>
      </c>
      <c r="G162" s="248">
        <f>ROUND(E162*F162,2)</f>
        <v>955.35</v>
      </c>
      <c r="H162" s="247">
        <v>965</v>
      </c>
      <c r="I162" s="248">
        <f>ROUND(E162*H162,2)</f>
        <v>955.35</v>
      </c>
      <c r="J162" s="247">
        <v>0</v>
      </c>
      <c r="K162" s="248">
        <f>ROUND(E162*J162,2)</f>
        <v>0</v>
      </c>
      <c r="L162" s="248">
        <v>21</v>
      </c>
      <c r="M162" s="248">
        <f>G162*(1+L162/100)</f>
        <v>1155.9735000000001</v>
      </c>
      <c r="N162" s="246">
        <v>0.6</v>
      </c>
      <c r="O162" s="246">
        <f>ROUND(E162*N162,2)</f>
        <v>0.59</v>
      </c>
      <c r="P162" s="246">
        <v>0</v>
      </c>
      <c r="Q162" s="246">
        <f>ROUND(E162*P162,2)</f>
        <v>0</v>
      </c>
      <c r="R162" s="248" t="s">
        <v>416</v>
      </c>
      <c r="S162" s="248" t="s">
        <v>177</v>
      </c>
      <c r="T162" s="249" t="s">
        <v>177</v>
      </c>
      <c r="U162" s="232">
        <v>0</v>
      </c>
      <c r="V162" s="232">
        <f>ROUND(E162*U162,2)</f>
        <v>0</v>
      </c>
      <c r="W162" s="232"/>
      <c r="X162" s="232" t="s">
        <v>237</v>
      </c>
      <c r="Y162" s="232" t="s">
        <v>179</v>
      </c>
      <c r="Z162" s="212"/>
      <c r="AA162" s="212"/>
      <c r="AB162" s="212"/>
      <c r="AC162" s="212"/>
      <c r="AD162" s="212"/>
      <c r="AE162" s="212"/>
      <c r="AF162" s="212"/>
      <c r="AG162" s="212" t="s">
        <v>238</v>
      </c>
      <c r="AH162" s="212"/>
      <c r="AI162" s="212"/>
      <c r="AJ162" s="212"/>
      <c r="AK162" s="212"/>
      <c r="AL162" s="212"/>
      <c r="AM162" s="212"/>
      <c r="AN162" s="212"/>
      <c r="AO162" s="212"/>
      <c r="AP162" s="212"/>
      <c r="AQ162" s="212"/>
      <c r="AR162" s="212"/>
      <c r="AS162" s="212"/>
      <c r="AT162" s="212"/>
      <c r="AU162" s="212"/>
      <c r="AV162" s="212"/>
      <c r="AW162" s="212"/>
      <c r="AX162" s="212"/>
      <c r="AY162" s="212"/>
      <c r="AZ162" s="212"/>
      <c r="BA162" s="212"/>
      <c r="BB162" s="212"/>
      <c r="BC162" s="212"/>
      <c r="BD162" s="212"/>
      <c r="BE162" s="212"/>
      <c r="BF162" s="212"/>
      <c r="BG162" s="212"/>
      <c r="BH162" s="212"/>
    </row>
    <row r="163" spans="1:60" outlineLevel="2" x14ac:dyDescent="0.25">
      <c r="A163" s="229"/>
      <c r="B163" s="230"/>
      <c r="C163" s="259" t="s">
        <v>611</v>
      </c>
      <c r="D163" s="233"/>
      <c r="E163" s="234">
        <v>0.99</v>
      </c>
      <c r="F163" s="232"/>
      <c r="G163" s="232"/>
      <c r="H163" s="232"/>
      <c r="I163" s="232"/>
      <c r="J163" s="232"/>
      <c r="K163" s="232"/>
      <c r="L163" s="232"/>
      <c r="M163" s="232"/>
      <c r="N163" s="231"/>
      <c r="O163" s="231"/>
      <c r="P163" s="231"/>
      <c r="Q163" s="231"/>
      <c r="R163" s="232"/>
      <c r="S163" s="232"/>
      <c r="T163" s="232"/>
      <c r="U163" s="232"/>
      <c r="V163" s="232"/>
      <c r="W163" s="232"/>
      <c r="X163" s="232"/>
      <c r="Y163" s="232"/>
      <c r="Z163" s="212"/>
      <c r="AA163" s="212"/>
      <c r="AB163" s="212"/>
      <c r="AC163" s="212"/>
      <c r="AD163" s="212"/>
      <c r="AE163" s="212"/>
      <c r="AF163" s="212"/>
      <c r="AG163" s="212" t="s">
        <v>182</v>
      </c>
      <c r="AH163" s="212">
        <v>0</v>
      </c>
      <c r="AI163" s="212"/>
      <c r="AJ163" s="212"/>
      <c r="AK163" s="212"/>
      <c r="AL163" s="212"/>
      <c r="AM163" s="212"/>
      <c r="AN163" s="212"/>
      <c r="AO163" s="212"/>
      <c r="AP163" s="212"/>
      <c r="AQ163" s="212"/>
      <c r="AR163" s="212"/>
      <c r="AS163" s="212"/>
      <c r="AT163" s="212"/>
      <c r="AU163" s="212"/>
      <c r="AV163" s="212"/>
      <c r="AW163" s="212"/>
      <c r="AX163" s="212"/>
      <c r="AY163" s="212"/>
      <c r="AZ163" s="212"/>
      <c r="BA163" s="212"/>
      <c r="BB163" s="212"/>
      <c r="BC163" s="212"/>
      <c r="BD163" s="212"/>
      <c r="BE163" s="212"/>
      <c r="BF163" s="212"/>
      <c r="BG163" s="212"/>
      <c r="BH163" s="212"/>
    </row>
    <row r="164" spans="1:60" outlineLevel="1" x14ac:dyDescent="0.25">
      <c r="A164" s="250">
        <v>79</v>
      </c>
      <c r="B164" s="251" t="s">
        <v>612</v>
      </c>
      <c r="C164" s="260" t="s">
        <v>613</v>
      </c>
      <c r="D164" s="252" t="s">
        <v>213</v>
      </c>
      <c r="E164" s="253">
        <v>9</v>
      </c>
      <c r="F164" s="254">
        <v>104</v>
      </c>
      <c r="G164" s="255">
        <f>ROUND(E164*F164,2)</f>
        <v>936</v>
      </c>
      <c r="H164" s="254">
        <v>0</v>
      </c>
      <c r="I164" s="255">
        <f>ROUND(E164*H164,2)</f>
        <v>0</v>
      </c>
      <c r="J164" s="254">
        <v>104</v>
      </c>
      <c r="K164" s="255">
        <f>ROUND(E164*J164,2)</f>
        <v>936</v>
      </c>
      <c r="L164" s="255">
        <v>21</v>
      </c>
      <c r="M164" s="255">
        <f>G164*(1+L164/100)</f>
        <v>1132.56</v>
      </c>
      <c r="N164" s="253">
        <v>0</v>
      </c>
      <c r="O164" s="253">
        <f>ROUND(E164*N164,2)</f>
        <v>0</v>
      </c>
      <c r="P164" s="253">
        <v>0</v>
      </c>
      <c r="Q164" s="253">
        <f>ROUND(E164*P164,2)</f>
        <v>0</v>
      </c>
      <c r="R164" s="255"/>
      <c r="S164" s="255" t="s">
        <v>177</v>
      </c>
      <c r="T164" s="256" t="s">
        <v>177</v>
      </c>
      <c r="U164" s="232">
        <v>0.15</v>
      </c>
      <c r="V164" s="232">
        <f>ROUND(E164*U164,2)</f>
        <v>1.35</v>
      </c>
      <c r="W164" s="232"/>
      <c r="X164" s="232" t="s">
        <v>178</v>
      </c>
      <c r="Y164" s="232" t="s">
        <v>179</v>
      </c>
      <c r="Z164" s="212"/>
      <c r="AA164" s="212"/>
      <c r="AB164" s="212"/>
      <c r="AC164" s="212"/>
      <c r="AD164" s="212"/>
      <c r="AE164" s="212"/>
      <c r="AF164" s="212"/>
      <c r="AG164" s="212" t="s">
        <v>180</v>
      </c>
      <c r="AH164" s="212"/>
      <c r="AI164" s="212"/>
      <c r="AJ164" s="212"/>
      <c r="AK164" s="212"/>
      <c r="AL164" s="212"/>
      <c r="AM164" s="212"/>
      <c r="AN164" s="212"/>
      <c r="AO164" s="212"/>
      <c r="AP164" s="212"/>
      <c r="AQ164" s="212"/>
      <c r="AR164" s="212"/>
      <c r="AS164" s="212"/>
      <c r="AT164" s="212"/>
      <c r="AU164" s="212"/>
      <c r="AV164" s="212"/>
      <c r="AW164" s="212"/>
      <c r="AX164" s="212"/>
      <c r="AY164" s="212"/>
      <c r="AZ164" s="212"/>
      <c r="BA164" s="212"/>
      <c r="BB164" s="212"/>
      <c r="BC164" s="212"/>
      <c r="BD164" s="212"/>
      <c r="BE164" s="212"/>
      <c r="BF164" s="212"/>
      <c r="BG164" s="212"/>
      <c r="BH164" s="212"/>
    </row>
    <row r="165" spans="1:60" outlineLevel="1" x14ac:dyDescent="0.25">
      <c r="A165" s="243">
        <v>80</v>
      </c>
      <c r="B165" s="244" t="s">
        <v>595</v>
      </c>
      <c r="C165" s="258" t="s">
        <v>596</v>
      </c>
      <c r="D165" s="245" t="s">
        <v>176</v>
      </c>
      <c r="E165" s="246">
        <v>1.17</v>
      </c>
      <c r="F165" s="247">
        <v>219</v>
      </c>
      <c r="G165" s="248">
        <f>ROUND(E165*F165,2)</f>
        <v>256.23</v>
      </c>
      <c r="H165" s="247">
        <v>60.91</v>
      </c>
      <c r="I165" s="248">
        <f>ROUND(E165*H165,2)</f>
        <v>71.260000000000005</v>
      </c>
      <c r="J165" s="247">
        <v>158.09</v>
      </c>
      <c r="K165" s="248">
        <f>ROUND(E165*J165,2)</f>
        <v>184.97</v>
      </c>
      <c r="L165" s="248">
        <v>21</v>
      </c>
      <c r="M165" s="248">
        <f>G165*(1+L165/100)</f>
        <v>310.03829999999999</v>
      </c>
      <c r="N165" s="246">
        <v>0</v>
      </c>
      <c r="O165" s="246">
        <f>ROUND(E165*N165,2)</f>
        <v>0</v>
      </c>
      <c r="P165" s="246">
        <v>0</v>
      </c>
      <c r="Q165" s="246">
        <f>ROUND(E165*P165,2)</f>
        <v>0</v>
      </c>
      <c r="R165" s="248"/>
      <c r="S165" s="248" t="s">
        <v>177</v>
      </c>
      <c r="T165" s="249" t="s">
        <v>177</v>
      </c>
      <c r="U165" s="232">
        <v>0.26</v>
      </c>
      <c r="V165" s="232">
        <f>ROUND(E165*U165,2)</f>
        <v>0.3</v>
      </c>
      <c r="W165" s="232"/>
      <c r="X165" s="232" t="s">
        <v>178</v>
      </c>
      <c r="Y165" s="232" t="s">
        <v>179</v>
      </c>
      <c r="Z165" s="212"/>
      <c r="AA165" s="212"/>
      <c r="AB165" s="212"/>
      <c r="AC165" s="212"/>
      <c r="AD165" s="212"/>
      <c r="AE165" s="212"/>
      <c r="AF165" s="212"/>
      <c r="AG165" s="212" t="s">
        <v>180</v>
      </c>
      <c r="AH165" s="212"/>
      <c r="AI165" s="212"/>
      <c r="AJ165" s="212"/>
      <c r="AK165" s="212"/>
      <c r="AL165" s="212"/>
      <c r="AM165" s="212"/>
      <c r="AN165" s="212"/>
      <c r="AO165" s="212"/>
      <c r="AP165" s="212"/>
      <c r="AQ165" s="212"/>
      <c r="AR165" s="212"/>
      <c r="AS165" s="212"/>
      <c r="AT165" s="212"/>
      <c r="AU165" s="212"/>
      <c r="AV165" s="212"/>
      <c r="AW165" s="212"/>
      <c r="AX165" s="212"/>
      <c r="AY165" s="212"/>
      <c r="AZ165" s="212"/>
      <c r="BA165" s="212"/>
      <c r="BB165" s="212"/>
      <c r="BC165" s="212"/>
      <c r="BD165" s="212"/>
      <c r="BE165" s="212"/>
      <c r="BF165" s="212"/>
      <c r="BG165" s="212"/>
      <c r="BH165" s="212"/>
    </row>
    <row r="166" spans="1:60" outlineLevel="2" x14ac:dyDescent="0.25">
      <c r="A166" s="229"/>
      <c r="B166" s="230"/>
      <c r="C166" s="259" t="s">
        <v>614</v>
      </c>
      <c r="D166" s="233"/>
      <c r="E166" s="234">
        <v>1.17</v>
      </c>
      <c r="F166" s="232"/>
      <c r="G166" s="232"/>
      <c r="H166" s="232"/>
      <c r="I166" s="232"/>
      <c r="J166" s="232"/>
      <c r="K166" s="232"/>
      <c r="L166" s="232"/>
      <c r="M166" s="232"/>
      <c r="N166" s="231"/>
      <c r="O166" s="231"/>
      <c r="P166" s="231"/>
      <c r="Q166" s="231"/>
      <c r="R166" s="232"/>
      <c r="S166" s="232"/>
      <c r="T166" s="232"/>
      <c r="U166" s="232"/>
      <c r="V166" s="232"/>
      <c r="W166" s="232"/>
      <c r="X166" s="232"/>
      <c r="Y166" s="232"/>
      <c r="Z166" s="212"/>
      <c r="AA166" s="212"/>
      <c r="AB166" s="212"/>
      <c r="AC166" s="212"/>
      <c r="AD166" s="212"/>
      <c r="AE166" s="212"/>
      <c r="AF166" s="212"/>
      <c r="AG166" s="212" t="s">
        <v>182</v>
      </c>
      <c r="AH166" s="212">
        <v>0</v>
      </c>
      <c r="AI166" s="212"/>
      <c r="AJ166" s="212"/>
      <c r="AK166" s="212"/>
      <c r="AL166" s="212"/>
      <c r="AM166" s="212"/>
      <c r="AN166" s="212"/>
      <c r="AO166" s="212"/>
      <c r="AP166" s="212"/>
      <c r="AQ166" s="212"/>
      <c r="AR166" s="212"/>
      <c r="AS166" s="212"/>
      <c r="AT166" s="212"/>
      <c r="AU166" s="212"/>
      <c r="AV166" s="212"/>
      <c r="AW166" s="212"/>
      <c r="AX166" s="212"/>
      <c r="AY166" s="212"/>
      <c r="AZ166" s="212"/>
      <c r="BA166" s="212"/>
      <c r="BB166" s="212"/>
      <c r="BC166" s="212"/>
      <c r="BD166" s="212"/>
      <c r="BE166" s="212"/>
      <c r="BF166" s="212"/>
      <c r="BG166" s="212"/>
      <c r="BH166" s="212"/>
    </row>
    <row r="167" spans="1:60" outlineLevel="1" x14ac:dyDescent="0.25">
      <c r="A167" s="250">
        <v>81</v>
      </c>
      <c r="B167" s="251" t="s">
        <v>536</v>
      </c>
      <c r="C167" s="260" t="s">
        <v>537</v>
      </c>
      <c r="D167" s="252" t="s">
        <v>176</v>
      </c>
      <c r="E167" s="253">
        <v>1.17</v>
      </c>
      <c r="F167" s="254">
        <v>1003</v>
      </c>
      <c r="G167" s="255">
        <f>ROUND(E167*F167,2)</f>
        <v>1173.51</v>
      </c>
      <c r="H167" s="254">
        <v>0</v>
      </c>
      <c r="I167" s="255">
        <f>ROUND(E167*H167,2)</f>
        <v>0</v>
      </c>
      <c r="J167" s="254">
        <v>1003</v>
      </c>
      <c r="K167" s="255">
        <f>ROUND(E167*J167,2)</f>
        <v>1173.51</v>
      </c>
      <c r="L167" s="255">
        <v>21</v>
      </c>
      <c r="M167" s="255">
        <f>G167*(1+L167/100)</f>
        <v>1419.9470999999999</v>
      </c>
      <c r="N167" s="253">
        <v>0</v>
      </c>
      <c r="O167" s="253">
        <f>ROUND(E167*N167,2)</f>
        <v>0</v>
      </c>
      <c r="P167" s="253">
        <v>0</v>
      </c>
      <c r="Q167" s="253">
        <f>ROUND(E167*P167,2)</f>
        <v>0</v>
      </c>
      <c r="R167" s="255"/>
      <c r="S167" s="255" t="s">
        <v>177</v>
      </c>
      <c r="T167" s="256" t="s">
        <v>177</v>
      </c>
      <c r="U167" s="232">
        <v>0.88</v>
      </c>
      <c r="V167" s="232">
        <f>ROUND(E167*U167,2)</f>
        <v>1.03</v>
      </c>
      <c r="W167" s="232"/>
      <c r="X167" s="232" t="s">
        <v>178</v>
      </c>
      <c r="Y167" s="232" t="s">
        <v>179</v>
      </c>
      <c r="Z167" s="212"/>
      <c r="AA167" s="212"/>
      <c r="AB167" s="212"/>
      <c r="AC167" s="212"/>
      <c r="AD167" s="212"/>
      <c r="AE167" s="212"/>
      <c r="AF167" s="212"/>
      <c r="AG167" s="212" t="s">
        <v>180</v>
      </c>
      <c r="AH167" s="212"/>
      <c r="AI167" s="212"/>
      <c r="AJ167" s="212"/>
      <c r="AK167" s="212"/>
      <c r="AL167" s="212"/>
      <c r="AM167" s="212"/>
      <c r="AN167" s="212"/>
      <c r="AO167" s="212"/>
      <c r="AP167" s="212"/>
      <c r="AQ167" s="212"/>
      <c r="AR167" s="212"/>
      <c r="AS167" s="212"/>
      <c r="AT167" s="212"/>
      <c r="AU167" s="212"/>
      <c r="AV167" s="212"/>
      <c r="AW167" s="212"/>
      <c r="AX167" s="212"/>
      <c r="AY167" s="212"/>
      <c r="AZ167" s="212"/>
      <c r="BA167" s="212"/>
      <c r="BB167" s="212"/>
      <c r="BC167" s="212"/>
      <c r="BD167" s="212"/>
      <c r="BE167" s="212"/>
      <c r="BF167" s="212"/>
      <c r="BG167" s="212"/>
      <c r="BH167" s="212"/>
    </row>
    <row r="168" spans="1:60" outlineLevel="1" x14ac:dyDescent="0.25">
      <c r="A168" s="243">
        <v>82</v>
      </c>
      <c r="B168" s="244" t="s">
        <v>615</v>
      </c>
      <c r="C168" s="258" t="s">
        <v>541</v>
      </c>
      <c r="D168" s="245" t="s">
        <v>335</v>
      </c>
      <c r="E168" s="246">
        <v>15</v>
      </c>
      <c r="F168" s="247">
        <v>500</v>
      </c>
      <c r="G168" s="248">
        <f>ROUND(E168*F168,2)</f>
        <v>7500</v>
      </c>
      <c r="H168" s="247">
        <v>0</v>
      </c>
      <c r="I168" s="248">
        <f>ROUND(E168*H168,2)</f>
        <v>0</v>
      </c>
      <c r="J168" s="247">
        <v>500</v>
      </c>
      <c r="K168" s="248">
        <f>ROUND(E168*J168,2)</f>
        <v>7500</v>
      </c>
      <c r="L168" s="248">
        <v>21</v>
      </c>
      <c r="M168" s="248">
        <f>G168*(1+L168/100)</f>
        <v>9075</v>
      </c>
      <c r="N168" s="246">
        <v>0</v>
      </c>
      <c r="O168" s="246">
        <f>ROUND(E168*N168,2)</f>
        <v>0</v>
      </c>
      <c r="P168" s="246">
        <v>0</v>
      </c>
      <c r="Q168" s="246">
        <f>ROUND(E168*P168,2)</f>
        <v>0</v>
      </c>
      <c r="R168" s="248"/>
      <c r="S168" s="248" t="s">
        <v>221</v>
      </c>
      <c r="T168" s="249" t="s">
        <v>222</v>
      </c>
      <c r="U168" s="232">
        <v>0</v>
      </c>
      <c r="V168" s="232">
        <f>ROUND(E168*U168,2)</f>
        <v>0</v>
      </c>
      <c r="W168" s="232"/>
      <c r="X168" s="232" t="s">
        <v>178</v>
      </c>
      <c r="Y168" s="232" t="s">
        <v>179</v>
      </c>
      <c r="Z168" s="212"/>
      <c r="AA168" s="212"/>
      <c r="AB168" s="212"/>
      <c r="AC168" s="212"/>
      <c r="AD168" s="212"/>
      <c r="AE168" s="212"/>
      <c r="AF168" s="212"/>
      <c r="AG168" s="212" t="s">
        <v>180</v>
      </c>
      <c r="AH168" s="212"/>
      <c r="AI168" s="212"/>
      <c r="AJ168" s="212"/>
      <c r="AK168" s="212"/>
      <c r="AL168" s="212"/>
      <c r="AM168" s="212"/>
      <c r="AN168" s="212"/>
      <c r="AO168" s="212"/>
      <c r="AP168" s="212"/>
      <c r="AQ168" s="212"/>
      <c r="AR168" s="212"/>
      <c r="AS168" s="212"/>
      <c r="AT168" s="212"/>
      <c r="AU168" s="212"/>
      <c r="AV168" s="212"/>
      <c r="AW168" s="212"/>
      <c r="AX168" s="212"/>
      <c r="AY168" s="212"/>
      <c r="AZ168" s="212"/>
      <c r="BA168" s="212"/>
      <c r="BB168" s="212"/>
      <c r="BC168" s="212"/>
      <c r="BD168" s="212"/>
      <c r="BE168" s="212"/>
      <c r="BF168" s="212"/>
      <c r="BG168" s="212"/>
      <c r="BH168" s="212"/>
    </row>
    <row r="169" spans="1:60" outlineLevel="2" x14ac:dyDescent="0.25">
      <c r="A169" s="229"/>
      <c r="B169" s="230"/>
      <c r="C169" s="270" t="s">
        <v>616</v>
      </c>
      <c r="D169" s="268"/>
      <c r="E169" s="268"/>
      <c r="F169" s="268"/>
      <c r="G169" s="268"/>
      <c r="H169" s="232"/>
      <c r="I169" s="232"/>
      <c r="J169" s="232"/>
      <c r="K169" s="232"/>
      <c r="L169" s="232"/>
      <c r="M169" s="232"/>
      <c r="N169" s="231"/>
      <c r="O169" s="231"/>
      <c r="P169" s="231"/>
      <c r="Q169" s="231"/>
      <c r="R169" s="232"/>
      <c r="S169" s="232"/>
      <c r="T169" s="232"/>
      <c r="U169" s="232"/>
      <c r="V169" s="232"/>
      <c r="W169" s="232"/>
      <c r="X169" s="232"/>
      <c r="Y169" s="232"/>
      <c r="Z169" s="212"/>
      <c r="AA169" s="212"/>
      <c r="AB169" s="212"/>
      <c r="AC169" s="212"/>
      <c r="AD169" s="212"/>
      <c r="AE169" s="212"/>
      <c r="AF169" s="212"/>
      <c r="AG169" s="212" t="s">
        <v>252</v>
      </c>
      <c r="AH169" s="212"/>
      <c r="AI169" s="212"/>
      <c r="AJ169" s="212"/>
      <c r="AK169" s="212"/>
      <c r="AL169" s="212"/>
      <c r="AM169" s="212"/>
      <c r="AN169" s="212"/>
      <c r="AO169" s="212"/>
      <c r="AP169" s="212"/>
      <c r="AQ169" s="212"/>
      <c r="AR169" s="212"/>
      <c r="AS169" s="212"/>
      <c r="AT169" s="212"/>
      <c r="AU169" s="212"/>
      <c r="AV169" s="212"/>
      <c r="AW169" s="212"/>
      <c r="AX169" s="212"/>
      <c r="AY169" s="212"/>
      <c r="AZ169" s="212"/>
      <c r="BA169" s="212"/>
      <c r="BB169" s="212"/>
      <c r="BC169" s="212"/>
      <c r="BD169" s="212"/>
      <c r="BE169" s="212"/>
      <c r="BF169" s="212"/>
      <c r="BG169" s="212"/>
      <c r="BH169" s="212"/>
    </row>
    <row r="170" spans="1:60" ht="13" x14ac:dyDescent="0.25">
      <c r="A170" s="236" t="s">
        <v>172</v>
      </c>
      <c r="B170" s="237" t="s">
        <v>115</v>
      </c>
      <c r="C170" s="257" t="s">
        <v>116</v>
      </c>
      <c r="D170" s="238"/>
      <c r="E170" s="239"/>
      <c r="F170" s="240"/>
      <c r="G170" s="240">
        <f>SUMIF(AG171:AG215,"&lt;&gt;NOR",G171:G215)</f>
        <v>472309.49000000005</v>
      </c>
      <c r="H170" s="240"/>
      <c r="I170" s="240">
        <f>SUM(I171:I215)</f>
        <v>130364.94999999998</v>
      </c>
      <c r="J170" s="240"/>
      <c r="K170" s="240">
        <f>SUM(K171:K215)</f>
        <v>341944.52999999997</v>
      </c>
      <c r="L170" s="240"/>
      <c r="M170" s="240">
        <f>SUM(M171:M215)</f>
        <v>571494.48289999994</v>
      </c>
      <c r="N170" s="239"/>
      <c r="O170" s="239">
        <f>SUM(O171:O215)</f>
        <v>6.28</v>
      </c>
      <c r="P170" s="239"/>
      <c r="Q170" s="239">
        <f>SUM(Q171:Q215)</f>
        <v>0</v>
      </c>
      <c r="R170" s="240"/>
      <c r="S170" s="240"/>
      <c r="T170" s="241"/>
      <c r="U170" s="235"/>
      <c r="V170" s="235">
        <f>SUM(V171:V215)</f>
        <v>471.1099999999999</v>
      </c>
      <c r="W170" s="235"/>
      <c r="X170" s="235"/>
      <c r="Y170" s="235"/>
      <c r="AG170" t="s">
        <v>173</v>
      </c>
    </row>
    <row r="171" spans="1:60" outlineLevel="1" x14ac:dyDescent="0.25">
      <c r="A171" s="243">
        <v>83</v>
      </c>
      <c r="B171" s="244" t="s">
        <v>211</v>
      </c>
      <c r="C171" s="258" t="s">
        <v>212</v>
      </c>
      <c r="D171" s="245" t="s">
        <v>213</v>
      </c>
      <c r="E171" s="246">
        <v>964</v>
      </c>
      <c r="F171" s="247">
        <v>19.8</v>
      </c>
      <c r="G171" s="248">
        <f>ROUND(E171*F171,2)</f>
        <v>19087.2</v>
      </c>
      <c r="H171" s="247">
        <v>0</v>
      </c>
      <c r="I171" s="248">
        <f>ROUND(E171*H171,2)</f>
        <v>0</v>
      </c>
      <c r="J171" s="247">
        <v>19.8</v>
      </c>
      <c r="K171" s="248">
        <f>ROUND(E171*J171,2)</f>
        <v>19087.2</v>
      </c>
      <c r="L171" s="248">
        <v>21</v>
      </c>
      <c r="M171" s="248">
        <f>G171*(1+L171/100)</f>
        <v>23095.511999999999</v>
      </c>
      <c r="N171" s="246">
        <v>0</v>
      </c>
      <c r="O171" s="246">
        <f>ROUND(E171*N171,2)</f>
        <v>0</v>
      </c>
      <c r="P171" s="246">
        <v>0</v>
      </c>
      <c r="Q171" s="246">
        <f>ROUND(E171*P171,2)</f>
        <v>0</v>
      </c>
      <c r="R171" s="248"/>
      <c r="S171" s="248" t="s">
        <v>177</v>
      </c>
      <c r="T171" s="249" t="s">
        <v>177</v>
      </c>
      <c r="U171" s="232">
        <v>0.02</v>
      </c>
      <c r="V171" s="232">
        <f>ROUND(E171*U171,2)</f>
        <v>19.28</v>
      </c>
      <c r="W171" s="232"/>
      <c r="X171" s="232" t="s">
        <v>178</v>
      </c>
      <c r="Y171" s="232" t="s">
        <v>179</v>
      </c>
      <c r="Z171" s="212"/>
      <c r="AA171" s="212"/>
      <c r="AB171" s="212"/>
      <c r="AC171" s="212"/>
      <c r="AD171" s="212"/>
      <c r="AE171" s="212"/>
      <c r="AF171" s="212"/>
      <c r="AG171" s="212" t="s">
        <v>486</v>
      </c>
      <c r="AH171" s="212"/>
      <c r="AI171" s="212"/>
      <c r="AJ171" s="212"/>
      <c r="AK171" s="212"/>
      <c r="AL171" s="212"/>
      <c r="AM171" s="212"/>
      <c r="AN171" s="212"/>
      <c r="AO171" s="212"/>
      <c r="AP171" s="212"/>
      <c r="AQ171" s="212"/>
      <c r="AR171" s="212"/>
      <c r="AS171" s="212"/>
      <c r="AT171" s="212"/>
      <c r="AU171" s="212"/>
      <c r="AV171" s="212"/>
      <c r="AW171" s="212"/>
      <c r="AX171" s="212"/>
      <c r="AY171" s="212"/>
      <c r="AZ171" s="212"/>
      <c r="BA171" s="212"/>
      <c r="BB171" s="212"/>
      <c r="BC171" s="212"/>
      <c r="BD171" s="212"/>
      <c r="BE171" s="212"/>
      <c r="BF171" s="212"/>
      <c r="BG171" s="212"/>
      <c r="BH171" s="212"/>
    </row>
    <row r="172" spans="1:60" outlineLevel="2" x14ac:dyDescent="0.25">
      <c r="A172" s="229"/>
      <c r="B172" s="230"/>
      <c r="C172" s="259" t="s">
        <v>617</v>
      </c>
      <c r="D172" s="233"/>
      <c r="E172" s="234">
        <v>428.1</v>
      </c>
      <c r="F172" s="232"/>
      <c r="G172" s="232"/>
      <c r="H172" s="232"/>
      <c r="I172" s="232"/>
      <c r="J172" s="232"/>
      <c r="K172" s="232"/>
      <c r="L172" s="232"/>
      <c r="M172" s="232"/>
      <c r="N172" s="231"/>
      <c r="O172" s="231"/>
      <c r="P172" s="231"/>
      <c r="Q172" s="231"/>
      <c r="R172" s="232"/>
      <c r="S172" s="232"/>
      <c r="T172" s="232"/>
      <c r="U172" s="232"/>
      <c r="V172" s="232"/>
      <c r="W172" s="232"/>
      <c r="X172" s="232"/>
      <c r="Y172" s="232"/>
      <c r="Z172" s="212"/>
      <c r="AA172" s="212"/>
      <c r="AB172" s="212"/>
      <c r="AC172" s="212"/>
      <c r="AD172" s="212"/>
      <c r="AE172" s="212"/>
      <c r="AF172" s="212"/>
      <c r="AG172" s="212" t="s">
        <v>182</v>
      </c>
      <c r="AH172" s="212">
        <v>0</v>
      </c>
      <c r="AI172" s="212"/>
      <c r="AJ172" s="212"/>
      <c r="AK172" s="212"/>
      <c r="AL172" s="212"/>
      <c r="AM172" s="212"/>
      <c r="AN172" s="212"/>
      <c r="AO172" s="212"/>
      <c r="AP172" s="212"/>
      <c r="AQ172" s="212"/>
      <c r="AR172" s="212"/>
      <c r="AS172" s="212"/>
      <c r="AT172" s="212"/>
      <c r="AU172" s="212"/>
      <c r="AV172" s="212"/>
      <c r="AW172" s="212"/>
      <c r="AX172" s="212"/>
      <c r="AY172" s="212"/>
      <c r="AZ172" s="212"/>
      <c r="BA172" s="212"/>
      <c r="BB172" s="212"/>
      <c r="BC172" s="212"/>
      <c r="BD172" s="212"/>
      <c r="BE172" s="212"/>
      <c r="BF172" s="212"/>
      <c r="BG172" s="212"/>
      <c r="BH172" s="212"/>
    </row>
    <row r="173" spans="1:60" outlineLevel="3" x14ac:dyDescent="0.25">
      <c r="A173" s="229"/>
      <c r="B173" s="230"/>
      <c r="C173" s="259" t="s">
        <v>618</v>
      </c>
      <c r="D173" s="233"/>
      <c r="E173" s="234">
        <v>441.4</v>
      </c>
      <c r="F173" s="232"/>
      <c r="G173" s="232"/>
      <c r="H173" s="232"/>
      <c r="I173" s="232"/>
      <c r="J173" s="232"/>
      <c r="K173" s="232"/>
      <c r="L173" s="232"/>
      <c r="M173" s="232"/>
      <c r="N173" s="231"/>
      <c r="O173" s="231"/>
      <c r="P173" s="231"/>
      <c r="Q173" s="231"/>
      <c r="R173" s="232"/>
      <c r="S173" s="232"/>
      <c r="T173" s="232"/>
      <c r="U173" s="232"/>
      <c r="V173" s="232"/>
      <c r="W173" s="232"/>
      <c r="X173" s="232"/>
      <c r="Y173" s="232"/>
      <c r="Z173" s="212"/>
      <c r="AA173" s="212"/>
      <c r="AB173" s="212"/>
      <c r="AC173" s="212"/>
      <c r="AD173" s="212"/>
      <c r="AE173" s="212"/>
      <c r="AF173" s="212"/>
      <c r="AG173" s="212" t="s">
        <v>182</v>
      </c>
      <c r="AH173" s="212">
        <v>0</v>
      </c>
      <c r="AI173" s="212"/>
      <c r="AJ173" s="212"/>
      <c r="AK173" s="212"/>
      <c r="AL173" s="212"/>
      <c r="AM173" s="212"/>
      <c r="AN173" s="212"/>
      <c r="AO173" s="212"/>
      <c r="AP173" s="212"/>
      <c r="AQ173" s="212"/>
      <c r="AR173" s="212"/>
      <c r="AS173" s="212"/>
      <c r="AT173" s="212"/>
      <c r="AU173" s="212"/>
      <c r="AV173" s="212"/>
      <c r="AW173" s="212"/>
      <c r="AX173" s="212"/>
      <c r="AY173" s="212"/>
      <c r="AZ173" s="212"/>
      <c r="BA173" s="212"/>
      <c r="BB173" s="212"/>
      <c r="BC173" s="212"/>
      <c r="BD173" s="212"/>
      <c r="BE173" s="212"/>
      <c r="BF173" s="212"/>
      <c r="BG173" s="212"/>
      <c r="BH173" s="212"/>
    </row>
    <row r="174" spans="1:60" outlineLevel="3" x14ac:dyDescent="0.25">
      <c r="A174" s="229"/>
      <c r="B174" s="230"/>
      <c r="C174" s="259" t="s">
        <v>619</v>
      </c>
      <c r="D174" s="233"/>
      <c r="E174" s="234">
        <v>94.5</v>
      </c>
      <c r="F174" s="232"/>
      <c r="G174" s="232"/>
      <c r="H174" s="232"/>
      <c r="I174" s="232"/>
      <c r="J174" s="232"/>
      <c r="K174" s="232"/>
      <c r="L174" s="232"/>
      <c r="M174" s="232"/>
      <c r="N174" s="231"/>
      <c r="O174" s="231"/>
      <c r="P174" s="231"/>
      <c r="Q174" s="231"/>
      <c r="R174" s="232"/>
      <c r="S174" s="232"/>
      <c r="T174" s="232"/>
      <c r="U174" s="232"/>
      <c r="V174" s="232"/>
      <c r="W174" s="232"/>
      <c r="X174" s="232"/>
      <c r="Y174" s="232"/>
      <c r="Z174" s="212"/>
      <c r="AA174" s="212"/>
      <c r="AB174" s="212"/>
      <c r="AC174" s="212"/>
      <c r="AD174" s="212"/>
      <c r="AE174" s="212"/>
      <c r="AF174" s="212"/>
      <c r="AG174" s="212" t="s">
        <v>182</v>
      </c>
      <c r="AH174" s="212">
        <v>0</v>
      </c>
      <c r="AI174" s="212"/>
      <c r="AJ174" s="212"/>
      <c r="AK174" s="212"/>
      <c r="AL174" s="212"/>
      <c r="AM174" s="212"/>
      <c r="AN174" s="212"/>
      <c r="AO174" s="212"/>
      <c r="AP174" s="212"/>
      <c r="AQ174" s="212"/>
      <c r="AR174" s="212"/>
      <c r="AS174" s="212"/>
      <c r="AT174" s="212"/>
      <c r="AU174" s="212"/>
      <c r="AV174" s="212"/>
      <c r="AW174" s="212"/>
      <c r="AX174" s="212"/>
      <c r="AY174" s="212"/>
      <c r="AZ174" s="212"/>
      <c r="BA174" s="212"/>
      <c r="BB174" s="212"/>
      <c r="BC174" s="212"/>
      <c r="BD174" s="212"/>
      <c r="BE174" s="212"/>
      <c r="BF174" s="212"/>
      <c r="BG174" s="212"/>
      <c r="BH174" s="212"/>
    </row>
    <row r="175" spans="1:60" outlineLevel="1" x14ac:dyDescent="0.25">
      <c r="A175" s="250">
        <v>84</v>
      </c>
      <c r="B175" s="251" t="s">
        <v>620</v>
      </c>
      <c r="C175" s="260" t="s">
        <v>621</v>
      </c>
      <c r="D175" s="252" t="s">
        <v>213</v>
      </c>
      <c r="E175" s="253">
        <v>964</v>
      </c>
      <c r="F175" s="254">
        <v>1.45</v>
      </c>
      <c r="G175" s="255">
        <f>ROUND(E175*F175,2)</f>
        <v>1397.8</v>
      </c>
      <c r="H175" s="254">
        <v>0</v>
      </c>
      <c r="I175" s="255">
        <f>ROUND(E175*H175,2)</f>
        <v>0</v>
      </c>
      <c r="J175" s="254">
        <v>1.45</v>
      </c>
      <c r="K175" s="255">
        <f>ROUND(E175*J175,2)</f>
        <v>1397.8</v>
      </c>
      <c r="L175" s="255">
        <v>21</v>
      </c>
      <c r="M175" s="255">
        <f>G175*(1+L175/100)</f>
        <v>1691.338</v>
      </c>
      <c r="N175" s="253">
        <v>0</v>
      </c>
      <c r="O175" s="253">
        <f>ROUND(E175*N175,2)</f>
        <v>0</v>
      </c>
      <c r="P175" s="253">
        <v>0</v>
      </c>
      <c r="Q175" s="253">
        <f>ROUND(E175*P175,2)</f>
        <v>0</v>
      </c>
      <c r="R175" s="255"/>
      <c r="S175" s="255" t="s">
        <v>177</v>
      </c>
      <c r="T175" s="256" t="s">
        <v>177</v>
      </c>
      <c r="U175" s="232">
        <v>1E-3</v>
      </c>
      <c r="V175" s="232">
        <f>ROUND(E175*U175,2)</f>
        <v>0.96</v>
      </c>
      <c r="W175" s="232"/>
      <c r="X175" s="232" t="s">
        <v>178</v>
      </c>
      <c r="Y175" s="232" t="s">
        <v>179</v>
      </c>
      <c r="Z175" s="212"/>
      <c r="AA175" s="212"/>
      <c r="AB175" s="212"/>
      <c r="AC175" s="212"/>
      <c r="AD175" s="212"/>
      <c r="AE175" s="212"/>
      <c r="AF175" s="212"/>
      <c r="AG175" s="212" t="s">
        <v>180</v>
      </c>
      <c r="AH175" s="212"/>
      <c r="AI175" s="212"/>
      <c r="AJ175" s="212"/>
      <c r="AK175" s="212"/>
      <c r="AL175" s="212"/>
      <c r="AM175" s="212"/>
      <c r="AN175" s="212"/>
      <c r="AO175" s="212"/>
      <c r="AP175" s="212"/>
      <c r="AQ175" s="212"/>
      <c r="AR175" s="212"/>
      <c r="AS175" s="212"/>
      <c r="AT175" s="212"/>
      <c r="AU175" s="212"/>
      <c r="AV175" s="212"/>
      <c r="AW175" s="212"/>
      <c r="AX175" s="212"/>
      <c r="AY175" s="212"/>
      <c r="AZ175" s="212"/>
      <c r="BA175" s="212"/>
      <c r="BB175" s="212"/>
      <c r="BC175" s="212"/>
      <c r="BD175" s="212"/>
      <c r="BE175" s="212"/>
      <c r="BF175" s="212"/>
      <c r="BG175" s="212"/>
      <c r="BH175" s="212"/>
    </row>
    <row r="176" spans="1:60" outlineLevel="1" x14ac:dyDescent="0.25">
      <c r="A176" s="243">
        <v>85</v>
      </c>
      <c r="B176" s="244" t="s">
        <v>622</v>
      </c>
      <c r="C176" s="258" t="s">
        <v>623</v>
      </c>
      <c r="D176" s="245" t="s">
        <v>213</v>
      </c>
      <c r="E176" s="246">
        <v>2892</v>
      </c>
      <c r="F176" s="247">
        <v>8.4</v>
      </c>
      <c r="G176" s="248">
        <f>ROUND(E176*F176,2)</f>
        <v>24292.799999999999</v>
      </c>
      <c r="H176" s="247">
        <v>0</v>
      </c>
      <c r="I176" s="248">
        <f>ROUND(E176*H176,2)</f>
        <v>0</v>
      </c>
      <c r="J176" s="247">
        <v>8.4</v>
      </c>
      <c r="K176" s="248">
        <f>ROUND(E176*J176,2)</f>
        <v>24292.799999999999</v>
      </c>
      <c r="L176" s="248">
        <v>21</v>
      </c>
      <c r="M176" s="248">
        <f>G176*(1+L176/100)</f>
        <v>29394.287999999997</v>
      </c>
      <c r="N176" s="246">
        <v>0</v>
      </c>
      <c r="O176" s="246">
        <f>ROUND(E176*N176,2)</f>
        <v>0</v>
      </c>
      <c r="P176" s="246">
        <v>0</v>
      </c>
      <c r="Q176" s="246">
        <f>ROUND(E176*P176,2)</f>
        <v>0</v>
      </c>
      <c r="R176" s="248"/>
      <c r="S176" s="248" t="s">
        <v>177</v>
      </c>
      <c r="T176" s="249" t="s">
        <v>177</v>
      </c>
      <c r="U176" s="232">
        <v>0.02</v>
      </c>
      <c r="V176" s="232">
        <f>ROUND(E176*U176,2)</f>
        <v>57.84</v>
      </c>
      <c r="W176" s="232"/>
      <c r="X176" s="232" t="s">
        <v>178</v>
      </c>
      <c r="Y176" s="232" t="s">
        <v>179</v>
      </c>
      <c r="Z176" s="212"/>
      <c r="AA176" s="212"/>
      <c r="AB176" s="212"/>
      <c r="AC176" s="212"/>
      <c r="AD176" s="212"/>
      <c r="AE176" s="212"/>
      <c r="AF176" s="212"/>
      <c r="AG176" s="212" t="s">
        <v>180</v>
      </c>
      <c r="AH176" s="212"/>
      <c r="AI176" s="212"/>
      <c r="AJ176" s="212"/>
      <c r="AK176" s="212"/>
      <c r="AL176" s="212"/>
      <c r="AM176" s="212"/>
      <c r="AN176" s="212"/>
      <c r="AO176" s="212"/>
      <c r="AP176" s="212"/>
      <c r="AQ176" s="212"/>
      <c r="AR176" s="212"/>
      <c r="AS176" s="212"/>
      <c r="AT176" s="212"/>
      <c r="AU176" s="212"/>
      <c r="AV176" s="212"/>
      <c r="AW176" s="212"/>
      <c r="AX176" s="212"/>
      <c r="AY176" s="212"/>
      <c r="AZ176" s="212"/>
      <c r="BA176" s="212"/>
      <c r="BB176" s="212"/>
      <c r="BC176" s="212"/>
      <c r="BD176" s="212"/>
      <c r="BE176" s="212"/>
      <c r="BF176" s="212"/>
      <c r="BG176" s="212"/>
      <c r="BH176" s="212"/>
    </row>
    <row r="177" spans="1:60" outlineLevel="2" x14ac:dyDescent="0.25">
      <c r="A177" s="229"/>
      <c r="B177" s="230"/>
      <c r="C177" s="259" t="s">
        <v>624</v>
      </c>
      <c r="D177" s="233"/>
      <c r="E177" s="234"/>
      <c r="F177" s="232"/>
      <c r="G177" s="232"/>
      <c r="H177" s="232"/>
      <c r="I177" s="232"/>
      <c r="J177" s="232"/>
      <c r="K177" s="232"/>
      <c r="L177" s="232"/>
      <c r="M177" s="232"/>
      <c r="N177" s="231"/>
      <c r="O177" s="231"/>
      <c r="P177" s="231"/>
      <c r="Q177" s="231"/>
      <c r="R177" s="232"/>
      <c r="S177" s="232"/>
      <c r="T177" s="232"/>
      <c r="U177" s="232"/>
      <c r="V177" s="232"/>
      <c r="W177" s="232"/>
      <c r="X177" s="232"/>
      <c r="Y177" s="232"/>
      <c r="Z177" s="212"/>
      <c r="AA177" s="212"/>
      <c r="AB177" s="212"/>
      <c r="AC177" s="212"/>
      <c r="AD177" s="212"/>
      <c r="AE177" s="212"/>
      <c r="AF177" s="212"/>
      <c r="AG177" s="212" t="s">
        <v>182</v>
      </c>
      <c r="AH177" s="212">
        <v>0</v>
      </c>
      <c r="AI177" s="212"/>
      <c r="AJ177" s="212"/>
      <c r="AK177" s="212"/>
      <c r="AL177" s="212"/>
      <c r="AM177" s="212"/>
      <c r="AN177" s="212"/>
      <c r="AO177" s="212"/>
      <c r="AP177" s="212"/>
      <c r="AQ177" s="212"/>
      <c r="AR177" s="212"/>
      <c r="AS177" s="212"/>
      <c r="AT177" s="212"/>
      <c r="AU177" s="212"/>
      <c r="AV177" s="212"/>
      <c r="AW177" s="212"/>
      <c r="AX177" s="212"/>
      <c r="AY177" s="212"/>
      <c r="AZ177" s="212"/>
      <c r="BA177" s="212"/>
      <c r="BB177" s="212"/>
      <c r="BC177" s="212"/>
      <c r="BD177" s="212"/>
      <c r="BE177" s="212"/>
      <c r="BF177" s="212"/>
      <c r="BG177" s="212"/>
      <c r="BH177" s="212"/>
    </row>
    <row r="178" spans="1:60" outlineLevel="3" x14ac:dyDescent="0.25">
      <c r="A178" s="229"/>
      <c r="B178" s="230"/>
      <c r="C178" s="259" t="s">
        <v>625</v>
      </c>
      <c r="D178" s="233"/>
      <c r="E178" s="234">
        <v>2892</v>
      </c>
      <c r="F178" s="232"/>
      <c r="G178" s="232"/>
      <c r="H178" s="232"/>
      <c r="I178" s="232"/>
      <c r="J178" s="232"/>
      <c r="K178" s="232"/>
      <c r="L178" s="232"/>
      <c r="M178" s="232"/>
      <c r="N178" s="231"/>
      <c r="O178" s="231"/>
      <c r="P178" s="231"/>
      <c r="Q178" s="231"/>
      <c r="R178" s="232"/>
      <c r="S178" s="232"/>
      <c r="T178" s="232"/>
      <c r="U178" s="232"/>
      <c r="V178" s="232"/>
      <c r="W178" s="232"/>
      <c r="X178" s="232"/>
      <c r="Y178" s="232"/>
      <c r="Z178" s="212"/>
      <c r="AA178" s="212"/>
      <c r="AB178" s="212"/>
      <c r="AC178" s="212"/>
      <c r="AD178" s="212"/>
      <c r="AE178" s="212"/>
      <c r="AF178" s="212"/>
      <c r="AG178" s="212" t="s">
        <v>182</v>
      </c>
      <c r="AH178" s="212">
        <v>0</v>
      </c>
      <c r="AI178" s="212"/>
      <c r="AJ178" s="212"/>
      <c r="AK178" s="212"/>
      <c r="AL178" s="212"/>
      <c r="AM178" s="212"/>
      <c r="AN178" s="212"/>
      <c r="AO178" s="212"/>
      <c r="AP178" s="212"/>
      <c r="AQ178" s="212"/>
      <c r="AR178" s="212"/>
      <c r="AS178" s="212"/>
      <c r="AT178" s="212"/>
      <c r="AU178" s="212"/>
      <c r="AV178" s="212"/>
      <c r="AW178" s="212"/>
      <c r="AX178" s="212"/>
      <c r="AY178" s="212"/>
      <c r="AZ178" s="212"/>
      <c r="BA178" s="212"/>
      <c r="BB178" s="212"/>
      <c r="BC178" s="212"/>
      <c r="BD178" s="212"/>
      <c r="BE178" s="212"/>
      <c r="BF178" s="212"/>
      <c r="BG178" s="212"/>
      <c r="BH178" s="212"/>
    </row>
    <row r="179" spans="1:60" outlineLevel="1" x14ac:dyDescent="0.25">
      <c r="A179" s="243">
        <v>86</v>
      </c>
      <c r="B179" s="244" t="s">
        <v>626</v>
      </c>
      <c r="C179" s="258" t="s">
        <v>627</v>
      </c>
      <c r="D179" s="245" t="s">
        <v>213</v>
      </c>
      <c r="E179" s="246">
        <v>964</v>
      </c>
      <c r="F179" s="247">
        <v>6.4</v>
      </c>
      <c r="G179" s="248">
        <f>ROUND(E179*F179,2)</f>
        <v>6169.6</v>
      </c>
      <c r="H179" s="247">
        <v>0.04</v>
      </c>
      <c r="I179" s="248">
        <f>ROUND(E179*H179,2)</f>
        <v>38.56</v>
      </c>
      <c r="J179" s="247">
        <v>6.36</v>
      </c>
      <c r="K179" s="248">
        <f>ROUND(E179*J179,2)</f>
        <v>6131.04</v>
      </c>
      <c r="L179" s="248">
        <v>21</v>
      </c>
      <c r="M179" s="248">
        <f>G179*(1+L179/100)</f>
        <v>7465.2160000000003</v>
      </c>
      <c r="N179" s="246">
        <v>0</v>
      </c>
      <c r="O179" s="246">
        <f>ROUND(E179*N179,2)</f>
        <v>0</v>
      </c>
      <c r="P179" s="246">
        <v>0</v>
      </c>
      <c r="Q179" s="246">
        <f>ROUND(E179*P179,2)</f>
        <v>0</v>
      </c>
      <c r="R179" s="248"/>
      <c r="S179" s="248" t="s">
        <v>177</v>
      </c>
      <c r="T179" s="249" t="s">
        <v>177</v>
      </c>
      <c r="U179" s="232">
        <v>3.5000000000000001E-3</v>
      </c>
      <c r="V179" s="232">
        <f>ROUND(E179*U179,2)</f>
        <v>3.37</v>
      </c>
      <c r="W179" s="232"/>
      <c r="X179" s="232" t="s">
        <v>178</v>
      </c>
      <c r="Y179" s="232" t="s">
        <v>179</v>
      </c>
      <c r="Z179" s="212"/>
      <c r="AA179" s="212"/>
      <c r="AB179" s="212"/>
      <c r="AC179" s="212"/>
      <c r="AD179" s="212"/>
      <c r="AE179" s="212"/>
      <c r="AF179" s="212"/>
      <c r="AG179" s="212" t="s">
        <v>486</v>
      </c>
      <c r="AH179" s="212"/>
      <c r="AI179" s="212"/>
      <c r="AJ179" s="212"/>
      <c r="AK179" s="212"/>
      <c r="AL179" s="212"/>
      <c r="AM179" s="212"/>
      <c r="AN179" s="212"/>
      <c r="AO179" s="212"/>
      <c r="AP179" s="212"/>
      <c r="AQ179" s="212"/>
      <c r="AR179" s="212"/>
      <c r="AS179" s="212"/>
      <c r="AT179" s="212"/>
      <c r="AU179" s="212"/>
      <c r="AV179" s="212"/>
      <c r="AW179" s="212"/>
      <c r="AX179" s="212"/>
      <c r="AY179" s="212"/>
      <c r="AZ179" s="212"/>
      <c r="BA179" s="212"/>
      <c r="BB179" s="212"/>
      <c r="BC179" s="212"/>
      <c r="BD179" s="212"/>
      <c r="BE179" s="212"/>
      <c r="BF179" s="212"/>
      <c r="BG179" s="212"/>
      <c r="BH179" s="212"/>
    </row>
    <row r="180" spans="1:60" outlineLevel="2" x14ac:dyDescent="0.25">
      <c r="A180" s="229"/>
      <c r="B180" s="230"/>
      <c r="C180" s="270" t="s">
        <v>628</v>
      </c>
      <c r="D180" s="268"/>
      <c r="E180" s="268"/>
      <c r="F180" s="268"/>
      <c r="G180" s="268"/>
      <c r="H180" s="232"/>
      <c r="I180" s="232"/>
      <c r="J180" s="232"/>
      <c r="K180" s="232"/>
      <c r="L180" s="232"/>
      <c r="M180" s="232"/>
      <c r="N180" s="231"/>
      <c r="O180" s="231"/>
      <c r="P180" s="231"/>
      <c r="Q180" s="231"/>
      <c r="R180" s="232"/>
      <c r="S180" s="232"/>
      <c r="T180" s="232"/>
      <c r="U180" s="232"/>
      <c r="V180" s="232"/>
      <c r="W180" s="232"/>
      <c r="X180" s="232"/>
      <c r="Y180" s="232"/>
      <c r="Z180" s="212"/>
      <c r="AA180" s="212"/>
      <c r="AB180" s="212"/>
      <c r="AC180" s="212"/>
      <c r="AD180" s="212"/>
      <c r="AE180" s="212"/>
      <c r="AF180" s="212"/>
      <c r="AG180" s="212" t="s">
        <v>252</v>
      </c>
      <c r="AH180" s="212"/>
      <c r="AI180" s="212"/>
      <c r="AJ180" s="212"/>
      <c r="AK180" s="212"/>
      <c r="AL180" s="212"/>
      <c r="AM180" s="212"/>
      <c r="AN180" s="212"/>
      <c r="AO180" s="212"/>
      <c r="AP180" s="212"/>
      <c r="AQ180" s="212"/>
      <c r="AR180" s="212"/>
      <c r="AS180" s="212"/>
      <c r="AT180" s="212"/>
      <c r="AU180" s="212"/>
      <c r="AV180" s="212"/>
      <c r="AW180" s="212"/>
      <c r="AX180" s="212"/>
      <c r="AY180" s="212"/>
      <c r="AZ180" s="212"/>
      <c r="BA180" s="212"/>
      <c r="BB180" s="212"/>
      <c r="BC180" s="212"/>
      <c r="BD180" s="212"/>
      <c r="BE180" s="212"/>
      <c r="BF180" s="212"/>
      <c r="BG180" s="212"/>
      <c r="BH180" s="212"/>
    </row>
    <row r="181" spans="1:60" outlineLevel="1" x14ac:dyDescent="0.25">
      <c r="A181" s="243">
        <v>87</v>
      </c>
      <c r="B181" s="244" t="s">
        <v>629</v>
      </c>
      <c r="C181" s="258" t="s">
        <v>630</v>
      </c>
      <c r="D181" s="245" t="s">
        <v>631</v>
      </c>
      <c r="E181" s="246">
        <v>38.56</v>
      </c>
      <c r="F181" s="247">
        <v>334.5</v>
      </c>
      <c r="G181" s="248">
        <f>ROUND(E181*F181,2)</f>
        <v>12898.32</v>
      </c>
      <c r="H181" s="247">
        <v>334.5</v>
      </c>
      <c r="I181" s="248">
        <f>ROUND(E181*H181,2)</f>
        <v>12898.32</v>
      </c>
      <c r="J181" s="247">
        <v>0</v>
      </c>
      <c r="K181" s="248">
        <f>ROUND(E181*J181,2)</f>
        <v>0</v>
      </c>
      <c r="L181" s="248">
        <v>21</v>
      </c>
      <c r="M181" s="248">
        <f>G181*(1+L181/100)</f>
        <v>15606.967199999999</v>
      </c>
      <c r="N181" s="246">
        <v>1E-3</v>
      </c>
      <c r="O181" s="246">
        <f>ROUND(E181*N181,2)</f>
        <v>0.04</v>
      </c>
      <c r="P181" s="246">
        <v>0</v>
      </c>
      <c r="Q181" s="246">
        <f>ROUND(E181*P181,2)</f>
        <v>0</v>
      </c>
      <c r="R181" s="248" t="s">
        <v>416</v>
      </c>
      <c r="S181" s="248" t="s">
        <v>177</v>
      </c>
      <c r="T181" s="249" t="s">
        <v>177</v>
      </c>
      <c r="U181" s="232">
        <v>0</v>
      </c>
      <c r="V181" s="232">
        <f>ROUND(E181*U181,2)</f>
        <v>0</v>
      </c>
      <c r="W181" s="232"/>
      <c r="X181" s="232" t="s">
        <v>237</v>
      </c>
      <c r="Y181" s="232" t="s">
        <v>179</v>
      </c>
      <c r="Z181" s="212"/>
      <c r="AA181" s="212"/>
      <c r="AB181" s="212"/>
      <c r="AC181" s="212"/>
      <c r="AD181" s="212"/>
      <c r="AE181" s="212"/>
      <c r="AF181" s="212"/>
      <c r="AG181" s="212" t="s">
        <v>238</v>
      </c>
      <c r="AH181" s="212"/>
      <c r="AI181" s="212"/>
      <c r="AJ181" s="212"/>
      <c r="AK181" s="212"/>
      <c r="AL181" s="212"/>
      <c r="AM181" s="212"/>
      <c r="AN181" s="212"/>
      <c r="AO181" s="212"/>
      <c r="AP181" s="212"/>
      <c r="AQ181" s="212"/>
      <c r="AR181" s="212"/>
      <c r="AS181" s="212"/>
      <c r="AT181" s="212"/>
      <c r="AU181" s="212"/>
      <c r="AV181" s="212"/>
      <c r="AW181" s="212"/>
      <c r="AX181" s="212"/>
      <c r="AY181" s="212"/>
      <c r="AZ181" s="212"/>
      <c r="BA181" s="212"/>
      <c r="BB181" s="212"/>
      <c r="BC181" s="212"/>
      <c r="BD181" s="212"/>
      <c r="BE181" s="212"/>
      <c r="BF181" s="212"/>
      <c r="BG181" s="212"/>
      <c r="BH181" s="212"/>
    </row>
    <row r="182" spans="1:60" outlineLevel="2" x14ac:dyDescent="0.25">
      <c r="A182" s="229"/>
      <c r="B182" s="230"/>
      <c r="C182" s="259" t="s">
        <v>632</v>
      </c>
      <c r="D182" s="233"/>
      <c r="E182" s="234">
        <v>38.56</v>
      </c>
      <c r="F182" s="232"/>
      <c r="G182" s="232"/>
      <c r="H182" s="232"/>
      <c r="I182" s="232"/>
      <c r="J182" s="232"/>
      <c r="K182" s="232"/>
      <c r="L182" s="232"/>
      <c r="M182" s="232"/>
      <c r="N182" s="231"/>
      <c r="O182" s="231"/>
      <c r="P182" s="231"/>
      <c r="Q182" s="231"/>
      <c r="R182" s="232"/>
      <c r="S182" s="232"/>
      <c r="T182" s="232"/>
      <c r="U182" s="232"/>
      <c r="V182" s="232"/>
      <c r="W182" s="232"/>
      <c r="X182" s="232"/>
      <c r="Y182" s="232"/>
      <c r="Z182" s="212"/>
      <c r="AA182" s="212"/>
      <c r="AB182" s="212"/>
      <c r="AC182" s="212"/>
      <c r="AD182" s="212"/>
      <c r="AE182" s="212"/>
      <c r="AF182" s="212"/>
      <c r="AG182" s="212" t="s">
        <v>182</v>
      </c>
      <c r="AH182" s="212">
        <v>0</v>
      </c>
      <c r="AI182" s="212"/>
      <c r="AJ182" s="212"/>
      <c r="AK182" s="212"/>
      <c r="AL182" s="212"/>
      <c r="AM182" s="212"/>
      <c r="AN182" s="212"/>
      <c r="AO182" s="212"/>
      <c r="AP182" s="212"/>
      <c r="AQ182" s="212"/>
      <c r="AR182" s="212"/>
      <c r="AS182" s="212"/>
      <c r="AT182" s="212"/>
      <c r="AU182" s="212"/>
      <c r="AV182" s="212"/>
      <c r="AW182" s="212"/>
      <c r="AX182" s="212"/>
      <c r="AY182" s="212"/>
      <c r="AZ182" s="212"/>
      <c r="BA182" s="212"/>
      <c r="BB182" s="212"/>
      <c r="BC182" s="212"/>
      <c r="BD182" s="212"/>
      <c r="BE182" s="212"/>
      <c r="BF182" s="212"/>
      <c r="BG182" s="212"/>
      <c r="BH182" s="212"/>
    </row>
    <row r="183" spans="1:60" outlineLevel="1" x14ac:dyDescent="0.25">
      <c r="A183" s="243">
        <v>88</v>
      </c>
      <c r="B183" s="244" t="s">
        <v>633</v>
      </c>
      <c r="C183" s="258" t="s">
        <v>634</v>
      </c>
      <c r="D183" s="245" t="s">
        <v>213</v>
      </c>
      <c r="E183" s="246">
        <v>869.5</v>
      </c>
      <c r="F183" s="247">
        <v>38.799999999999997</v>
      </c>
      <c r="G183" s="248">
        <f>ROUND(E183*F183,2)</f>
        <v>33736.6</v>
      </c>
      <c r="H183" s="247">
        <v>2.44</v>
      </c>
      <c r="I183" s="248">
        <f>ROUND(E183*H183,2)</f>
        <v>2121.58</v>
      </c>
      <c r="J183" s="247">
        <v>36.36</v>
      </c>
      <c r="K183" s="248">
        <f>ROUND(E183*J183,2)</f>
        <v>31615.02</v>
      </c>
      <c r="L183" s="248">
        <v>21</v>
      </c>
      <c r="M183" s="248">
        <f>G183*(1+L183/100)</f>
        <v>40821.286</v>
      </c>
      <c r="N183" s="246">
        <v>0</v>
      </c>
      <c r="O183" s="246">
        <f>ROUND(E183*N183,2)</f>
        <v>0</v>
      </c>
      <c r="P183" s="246">
        <v>0</v>
      </c>
      <c r="Q183" s="246">
        <f>ROUND(E183*P183,2)</f>
        <v>0</v>
      </c>
      <c r="R183" s="248"/>
      <c r="S183" s="248" t="s">
        <v>177</v>
      </c>
      <c r="T183" s="249" t="s">
        <v>177</v>
      </c>
      <c r="U183" s="232">
        <v>0.06</v>
      </c>
      <c r="V183" s="232">
        <f>ROUND(E183*U183,2)</f>
        <v>52.17</v>
      </c>
      <c r="W183" s="232"/>
      <c r="X183" s="232" t="s">
        <v>178</v>
      </c>
      <c r="Y183" s="232" t="s">
        <v>179</v>
      </c>
      <c r="Z183" s="212"/>
      <c r="AA183" s="212"/>
      <c r="AB183" s="212"/>
      <c r="AC183" s="212"/>
      <c r="AD183" s="212"/>
      <c r="AE183" s="212"/>
      <c r="AF183" s="212"/>
      <c r="AG183" s="212" t="s">
        <v>486</v>
      </c>
      <c r="AH183" s="212"/>
      <c r="AI183" s="212"/>
      <c r="AJ183" s="212"/>
      <c r="AK183" s="212"/>
      <c r="AL183" s="212"/>
      <c r="AM183" s="212"/>
      <c r="AN183" s="212"/>
      <c r="AO183" s="212"/>
      <c r="AP183" s="212"/>
      <c r="AQ183" s="212"/>
      <c r="AR183" s="212"/>
      <c r="AS183" s="212"/>
      <c r="AT183" s="212"/>
      <c r="AU183" s="212"/>
      <c r="AV183" s="212"/>
      <c r="AW183" s="212"/>
      <c r="AX183" s="212"/>
      <c r="AY183" s="212"/>
      <c r="AZ183" s="212"/>
      <c r="BA183" s="212"/>
      <c r="BB183" s="212"/>
      <c r="BC183" s="212"/>
      <c r="BD183" s="212"/>
      <c r="BE183" s="212"/>
      <c r="BF183" s="212"/>
      <c r="BG183" s="212"/>
      <c r="BH183" s="212"/>
    </row>
    <row r="184" spans="1:60" outlineLevel="2" x14ac:dyDescent="0.25">
      <c r="A184" s="229"/>
      <c r="B184" s="230"/>
      <c r="C184" s="259" t="s">
        <v>617</v>
      </c>
      <c r="D184" s="233"/>
      <c r="E184" s="234">
        <v>428.1</v>
      </c>
      <c r="F184" s="232"/>
      <c r="G184" s="232"/>
      <c r="H184" s="232"/>
      <c r="I184" s="232"/>
      <c r="J184" s="232"/>
      <c r="K184" s="232"/>
      <c r="L184" s="232"/>
      <c r="M184" s="232"/>
      <c r="N184" s="231"/>
      <c r="O184" s="231"/>
      <c r="P184" s="231"/>
      <c r="Q184" s="231"/>
      <c r="R184" s="232"/>
      <c r="S184" s="232"/>
      <c r="T184" s="232"/>
      <c r="U184" s="232"/>
      <c r="V184" s="232"/>
      <c r="W184" s="232"/>
      <c r="X184" s="232"/>
      <c r="Y184" s="232"/>
      <c r="Z184" s="212"/>
      <c r="AA184" s="212"/>
      <c r="AB184" s="212"/>
      <c r="AC184" s="212"/>
      <c r="AD184" s="212"/>
      <c r="AE184" s="212"/>
      <c r="AF184" s="212"/>
      <c r="AG184" s="212" t="s">
        <v>182</v>
      </c>
      <c r="AH184" s="212">
        <v>0</v>
      </c>
      <c r="AI184" s="212"/>
      <c r="AJ184" s="212"/>
      <c r="AK184" s="212"/>
      <c r="AL184" s="212"/>
      <c r="AM184" s="212"/>
      <c r="AN184" s="212"/>
      <c r="AO184" s="212"/>
      <c r="AP184" s="212"/>
      <c r="AQ184" s="212"/>
      <c r="AR184" s="212"/>
      <c r="AS184" s="212"/>
      <c r="AT184" s="212"/>
      <c r="AU184" s="212"/>
      <c r="AV184" s="212"/>
      <c r="AW184" s="212"/>
      <c r="AX184" s="212"/>
      <c r="AY184" s="212"/>
      <c r="AZ184" s="212"/>
      <c r="BA184" s="212"/>
      <c r="BB184" s="212"/>
      <c r="BC184" s="212"/>
      <c r="BD184" s="212"/>
      <c r="BE184" s="212"/>
      <c r="BF184" s="212"/>
      <c r="BG184" s="212"/>
      <c r="BH184" s="212"/>
    </row>
    <row r="185" spans="1:60" outlineLevel="3" x14ac:dyDescent="0.25">
      <c r="A185" s="229"/>
      <c r="B185" s="230"/>
      <c r="C185" s="259" t="s">
        <v>618</v>
      </c>
      <c r="D185" s="233"/>
      <c r="E185" s="234">
        <v>441.4</v>
      </c>
      <c r="F185" s="232"/>
      <c r="G185" s="232"/>
      <c r="H185" s="232"/>
      <c r="I185" s="232"/>
      <c r="J185" s="232"/>
      <c r="K185" s="232"/>
      <c r="L185" s="232"/>
      <c r="M185" s="232"/>
      <c r="N185" s="231"/>
      <c r="O185" s="231"/>
      <c r="P185" s="231"/>
      <c r="Q185" s="231"/>
      <c r="R185" s="232"/>
      <c r="S185" s="232"/>
      <c r="T185" s="232"/>
      <c r="U185" s="232"/>
      <c r="V185" s="232"/>
      <c r="W185" s="232"/>
      <c r="X185" s="232"/>
      <c r="Y185" s="232"/>
      <c r="Z185" s="212"/>
      <c r="AA185" s="212"/>
      <c r="AB185" s="212"/>
      <c r="AC185" s="212"/>
      <c r="AD185" s="212"/>
      <c r="AE185" s="212"/>
      <c r="AF185" s="212"/>
      <c r="AG185" s="212" t="s">
        <v>182</v>
      </c>
      <c r="AH185" s="212">
        <v>0</v>
      </c>
      <c r="AI185" s="212"/>
      <c r="AJ185" s="212"/>
      <c r="AK185" s="212"/>
      <c r="AL185" s="212"/>
      <c r="AM185" s="212"/>
      <c r="AN185" s="212"/>
      <c r="AO185" s="212"/>
      <c r="AP185" s="212"/>
      <c r="AQ185" s="212"/>
      <c r="AR185" s="212"/>
      <c r="AS185" s="212"/>
      <c r="AT185" s="212"/>
      <c r="AU185" s="212"/>
      <c r="AV185" s="212"/>
      <c r="AW185" s="212"/>
      <c r="AX185" s="212"/>
      <c r="AY185" s="212"/>
      <c r="AZ185" s="212"/>
      <c r="BA185" s="212"/>
      <c r="BB185" s="212"/>
      <c r="BC185" s="212"/>
      <c r="BD185" s="212"/>
      <c r="BE185" s="212"/>
      <c r="BF185" s="212"/>
      <c r="BG185" s="212"/>
      <c r="BH185" s="212"/>
    </row>
    <row r="186" spans="1:60" outlineLevel="1" x14ac:dyDescent="0.25">
      <c r="A186" s="243">
        <v>89</v>
      </c>
      <c r="B186" s="244" t="s">
        <v>635</v>
      </c>
      <c r="C186" s="258" t="s">
        <v>636</v>
      </c>
      <c r="D186" s="245" t="s">
        <v>246</v>
      </c>
      <c r="E186" s="246">
        <v>1.498E-2</v>
      </c>
      <c r="F186" s="247">
        <v>500000</v>
      </c>
      <c r="G186" s="248">
        <f>ROUND(E186*F186,2)</f>
        <v>7490</v>
      </c>
      <c r="H186" s="247">
        <v>500000</v>
      </c>
      <c r="I186" s="248">
        <f>ROUND(E186*H186,2)</f>
        <v>7490</v>
      </c>
      <c r="J186" s="247">
        <v>0</v>
      </c>
      <c r="K186" s="248">
        <f>ROUND(E186*J186,2)</f>
        <v>0</v>
      </c>
      <c r="L186" s="248">
        <v>21</v>
      </c>
      <c r="M186" s="248">
        <f>G186*(1+L186/100)</f>
        <v>9062.9</v>
      </c>
      <c r="N186" s="246">
        <v>0</v>
      </c>
      <c r="O186" s="246">
        <f>ROUND(E186*N186,2)</f>
        <v>0</v>
      </c>
      <c r="P186" s="246">
        <v>0</v>
      </c>
      <c r="Q186" s="246">
        <f>ROUND(E186*P186,2)</f>
        <v>0</v>
      </c>
      <c r="R186" s="248"/>
      <c r="S186" s="248" t="s">
        <v>221</v>
      </c>
      <c r="T186" s="249" t="s">
        <v>222</v>
      </c>
      <c r="U186" s="232">
        <v>0</v>
      </c>
      <c r="V186" s="232">
        <f>ROUND(E186*U186,2)</f>
        <v>0</v>
      </c>
      <c r="W186" s="232"/>
      <c r="X186" s="232" t="s">
        <v>237</v>
      </c>
      <c r="Y186" s="232" t="s">
        <v>179</v>
      </c>
      <c r="Z186" s="212"/>
      <c r="AA186" s="212"/>
      <c r="AB186" s="212"/>
      <c r="AC186" s="212"/>
      <c r="AD186" s="212"/>
      <c r="AE186" s="212"/>
      <c r="AF186" s="212"/>
      <c r="AG186" s="212" t="s">
        <v>490</v>
      </c>
      <c r="AH186" s="212"/>
      <c r="AI186" s="212"/>
      <c r="AJ186" s="212"/>
      <c r="AK186" s="212"/>
      <c r="AL186" s="212"/>
      <c r="AM186" s="212"/>
      <c r="AN186" s="212"/>
      <c r="AO186" s="212"/>
      <c r="AP186" s="212"/>
      <c r="AQ186" s="212"/>
      <c r="AR186" s="212"/>
      <c r="AS186" s="212"/>
      <c r="AT186" s="212"/>
      <c r="AU186" s="212"/>
      <c r="AV186" s="212"/>
      <c r="AW186" s="212"/>
      <c r="AX186" s="212"/>
      <c r="AY186" s="212"/>
      <c r="AZ186" s="212"/>
      <c r="BA186" s="212"/>
      <c r="BB186" s="212"/>
      <c r="BC186" s="212"/>
      <c r="BD186" s="212"/>
      <c r="BE186" s="212"/>
      <c r="BF186" s="212"/>
      <c r="BG186" s="212"/>
      <c r="BH186" s="212"/>
    </row>
    <row r="187" spans="1:60" outlineLevel="2" x14ac:dyDescent="0.25">
      <c r="A187" s="229"/>
      <c r="B187" s="230"/>
      <c r="C187" s="259" t="s">
        <v>637</v>
      </c>
      <c r="D187" s="233"/>
      <c r="E187" s="234">
        <v>1.498E-2</v>
      </c>
      <c r="F187" s="232"/>
      <c r="G187" s="232"/>
      <c r="H187" s="232"/>
      <c r="I187" s="232"/>
      <c r="J187" s="232"/>
      <c r="K187" s="232"/>
      <c r="L187" s="232"/>
      <c r="M187" s="232"/>
      <c r="N187" s="231"/>
      <c r="O187" s="231"/>
      <c r="P187" s="231"/>
      <c r="Q187" s="231"/>
      <c r="R187" s="232"/>
      <c r="S187" s="232"/>
      <c r="T187" s="232"/>
      <c r="U187" s="232"/>
      <c r="V187" s="232"/>
      <c r="W187" s="232"/>
      <c r="X187" s="232"/>
      <c r="Y187" s="232"/>
      <c r="Z187" s="212"/>
      <c r="AA187" s="212"/>
      <c r="AB187" s="212"/>
      <c r="AC187" s="212"/>
      <c r="AD187" s="212"/>
      <c r="AE187" s="212"/>
      <c r="AF187" s="212"/>
      <c r="AG187" s="212" t="s">
        <v>182</v>
      </c>
      <c r="AH187" s="212">
        <v>0</v>
      </c>
      <c r="AI187" s="212"/>
      <c r="AJ187" s="212"/>
      <c r="AK187" s="212"/>
      <c r="AL187" s="212"/>
      <c r="AM187" s="212"/>
      <c r="AN187" s="212"/>
      <c r="AO187" s="212"/>
      <c r="AP187" s="212"/>
      <c r="AQ187" s="212"/>
      <c r="AR187" s="212"/>
      <c r="AS187" s="212"/>
      <c r="AT187" s="212"/>
      <c r="AU187" s="212"/>
      <c r="AV187" s="212"/>
      <c r="AW187" s="212"/>
      <c r="AX187" s="212"/>
      <c r="AY187" s="212"/>
      <c r="AZ187" s="212"/>
      <c r="BA187" s="212"/>
      <c r="BB187" s="212"/>
      <c r="BC187" s="212"/>
      <c r="BD187" s="212"/>
      <c r="BE187" s="212"/>
      <c r="BF187" s="212"/>
      <c r="BG187" s="212"/>
      <c r="BH187" s="212"/>
    </row>
    <row r="188" spans="1:60" outlineLevel="1" x14ac:dyDescent="0.25">
      <c r="A188" s="243">
        <v>90</v>
      </c>
      <c r="B188" s="244" t="s">
        <v>638</v>
      </c>
      <c r="C188" s="258" t="s">
        <v>639</v>
      </c>
      <c r="D188" s="245" t="s">
        <v>246</v>
      </c>
      <c r="E188" s="246">
        <v>2.2100000000000002E-3</v>
      </c>
      <c r="F188" s="247">
        <v>115000</v>
      </c>
      <c r="G188" s="248">
        <f>ROUND(E188*F188,2)</f>
        <v>254.15</v>
      </c>
      <c r="H188" s="247">
        <v>115000</v>
      </c>
      <c r="I188" s="248">
        <f>ROUND(E188*H188,2)</f>
        <v>254.15</v>
      </c>
      <c r="J188" s="247">
        <v>0</v>
      </c>
      <c r="K188" s="248">
        <f>ROUND(E188*J188,2)</f>
        <v>0</v>
      </c>
      <c r="L188" s="248">
        <v>21</v>
      </c>
      <c r="M188" s="248">
        <f>G188*(1+L188/100)</f>
        <v>307.5215</v>
      </c>
      <c r="N188" s="246">
        <v>0</v>
      </c>
      <c r="O188" s="246">
        <f>ROUND(E188*N188,2)</f>
        <v>0</v>
      </c>
      <c r="P188" s="246">
        <v>0</v>
      </c>
      <c r="Q188" s="246">
        <f>ROUND(E188*P188,2)</f>
        <v>0</v>
      </c>
      <c r="R188" s="248"/>
      <c r="S188" s="248" t="s">
        <v>221</v>
      </c>
      <c r="T188" s="249" t="s">
        <v>222</v>
      </c>
      <c r="U188" s="232">
        <v>0</v>
      </c>
      <c r="V188" s="232">
        <f>ROUND(E188*U188,2)</f>
        <v>0</v>
      </c>
      <c r="W188" s="232"/>
      <c r="X188" s="232" t="s">
        <v>237</v>
      </c>
      <c r="Y188" s="232" t="s">
        <v>179</v>
      </c>
      <c r="Z188" s="212"/>
      <c r="AA188" s="212"/>
      <c r="AB188" s="212"/>
      <c r="AC188" s="212"/>
      <c r="AD188" s="212"/>
      <c r="AE188" s="212"/>
      <c r="AF188" s="212"/>
      <c r="AG188" s="212" t="s">
        <v>490</v>
      </c>
      <c r="AH188" s="212"/>
      <c r="AI188" s="212"/>
      <c r="AJ188" s="212"/>
      <c r="AK188" s="212"/>
      <c r="AL188" s="212"/>
      <c r="AM188" s="212"/>
      <c r="AN188" s="212"/>
      <c r="AO188" s="212"/>
      <c r="AP188" s="212"/>
      <c r="AQ188" s="212"/>
      <c r="AR188" s="212"/>
      <c r="AS188" s="212"/>
      <c r="AT188" s="212"/>
      <c r="AU188" s="212"/>
      <c r="AV188" s="212"/>
      <c r="AW188" s="212"/>
      <c r="AX188" s="212"/>
      <c r="AY188" s="212"/>
      <c r="AZ188" s="212"/>
      <c r="BA188" s="212"/>
      <c r="BB188" s="212"/>
      <c r="BC188" s="212"/>
      <c r="BD188" s="212"/>
      <c r="BE188" s="212"/>
      <c r="BF188" s="212"/>
      <c r="BG188" s="212"/>
      <c r="BH188" s="212"/>
    </row>
    <row r="189" spans="1:60" outlineLevel="2" x14ac:dyDescent="0.25">
      <c r="A189" s="229"/>
      <c r="B189" s="230"/>
      <c r="C189" s="259" t="s">
        <v>640</v>
      </c>
      <c r="D189" s="233"/>
      <c r="E189" s="234">
        <v>2.2100000000000002E-3</v>
      </c>
      <c r="F189" s="232"/>
      <c r="G189" s="232"/>
      <c r="H189" s="232"/>
      <c r="I189" s="232"/>
      <c r="J189" s="232"/>
      <c r="K189" s="232"/>
      <c r="L189" s="232"/>
      <c r="M189" s="232"/>
      <c r="N189" s="231"/>
      <c r="O189" s="231"/>
      <c r="P189" s="231"/>
      <c r="Q189" s="231"/>
      <c r="R189" s="232"/>
      <c r="S189" s="232"/>
      <c r="T189" s="232"/>
      <c r="U189" s="232"/>
      <c r="V189" s="232"/>
      <c r="W189" s="232"/>
      <c r="X189" s="232"/>
      <c r="Y189" s="232"/>
      <c r="Z189" s="212"/>
      <c r="AA189" s="212"/>
      <c r="AB189" s="212"/>
      <c r="AC189" s="212"/>
      <c r="AD189" s="212"/>
      <c r="AE189" s="212"/>
      <c r="AF189" s="212"/>
      <c r="AG189" s="212" t="s">
        <v>182</v>
      </c>
      <c r="AH189" s="212">
        <v>0</v>
      </c>
      <c r="AI189" s="212"/>
      <c r="AJ189" s="212"/>
      <c r="AK189" s="212"/>
      <c r="AL189" s="212"/>
      <c r="AM189" s="212"/>
      <c r="AN189" s="212"/>
      <c r="AO189" s="212"/>
      <c r="AP189" s="212"/>
      <c r="AQ189" s="212"/>
      <c r="AR189" s="212"/>
      <c r="AS189" s="212"/>
      <c r="AT189" s="212"/>
      <c r="AU189" s="212"/>
      <c r="AV189" s="212"/>
      <c r="AW189" s="212"/>
      <c r="AX189" s="212"/>
      <c r="AY189" s="212"/>
      <c r="AZ189" s="212"/>
      <c r="BA189" s="212"/>
      <c r="BB189" s="212"/>
      <c r="BC189" s="212"/>
      <c r="BD189" s="212"/>
      <c r="BE189" s="212"/>
      <c r="BF189" s="212"/>
      <c r="BG189" s="212"/>
      <c r="BH189" s="212"/>
    </row>
    <row r="190" spans="1:60" outlineLevel="1" x14ac:dyDescent="0.25">
      <c r="A190" s="243">
        <v>91</v>
      </c>
      <c r="B190" s="244" t="s">
        <v>641</v>
      </c>
      <c r="C190" s="258" t="s">
        <v>642</v>
      </c>
      <c r="D190" s="245" t="s">
        <v>335</v>
      </c>
      <c r="E190" s="246">
        <v>850</v>
      </c>
      <c r="F190" s="247">
        <v>24.3</v>
      </c>
      <c r="G190" s="248">
        <f>ROUND(E190*F190,2)</f>
        <v>20655</v>
      </c>
      <c r="H190" s="247">
        <v>0</v>
      </c>
      <c r="I190" s="248">
        <f>ROUND(E190*H190,2)</f>
        <v>0</v>
      </c>
      <c r="J190" s="247">
        <v>24.3</v>
      </c>
      <c r="K190" s="248">
        <f>ROUND(E190*J190,2)</f>
        <v>20655</v>
      </c>
      <c r="L190" s="248">
        <v>21</v>
      </c>
      <c r="M190" s="248">
        <f>G190*(1+L190/100)</f>
        <v>24992.55</v>
      </c>
      <c r="N190" s="246">
        <v>0</v>
      </c>
      <c r="O190" s="246">
        <f>ROUND(E190*N190,2)</f>
        <v>0</v>
      </c>
      <c r="P190" s="246">
        <v>0</v>
      </c>
      <c r="Q190" s="246">
        <f>ROUND(E190*P190,2)</f>
        <v>0</v>
      </c>
      <c r="R190" s="248"/>
      <c r="S190" s="248" t="s">
        <v>177</v>
      </c>
      <c r="T190" s="249" t="s">
        <v>177</v>
      </c>
      <c r="U190" s="232">
        <v>0.04</v>
      </c>
      <c r="V190" s="232">
        <f>ROUND(E190*U190,2)</f>
        <v>34</v>
      </c>
      <c r="W190" s="232"/>
      <c r="X190" s="232" t="s">
        <v>178</v>
      </c>
      <c r="Y190" s="232" t="s">
        <v>179</v>
      </c>
      <c r="Z190" s="212"/>
      <c r="AA190" s="212"/>
      <c r="AB190" s="212"/>
      <c r="AC190" s="212"/>
      <c r="AD190" s="212"/>
      <c r="AE190" s="212"/>
      <c r="AF190" s="212"/>
      <c r="AG190" s="212" t="s">
        <v>180</v>
      </c>
      <c r="AH190" s="212"/>
      <c r="AI190" s="212"/>
      <c r="AJ190" s="212"/>
      <c r="AK190" s="212"/>
      <c r="AL190" s="212"/>
      <c r="AM190" s="212"/>
      <c r="AN190" s="212"/>
      <c r="AO190" s="212"/>
      <c r="AP190" s="212"/>
      <c r="AQ190" s="212"/>
      <c r="AR190" s="212"/>
      <c r="AS190" s="212"/>
      <c r="AT190" s="212"/>
      <c r="AU190" s="212"/>
      <c r="AV190" s="212"/>
      <c r="AW190" s="212"/>
      <c r="AX190" s="212"/>
      <c r="AY190" s="212"/>
      <c r="AZ190" s="212"/>
      <c r="BA190" s="212"/>
      <c r="BB190" s="212"/>
      <c r="BC190" s="212"/>
      <c r="BD190" s="212"/>
      <c r="BE190" s="212"/>
      <c r="BF190" s="212"/>
      <c r="BG190" s="212"/>
      <c r="BH190" s="212"/>
    </row>
    <row r="191" spans="1:60" outlineLevel="2" x14ac:dyDescent="0.25">
      <c r="A191" s="229"/>
      <c r="B191" s="230"/>
      <c r="C191" s="259" t="s">
        <v>643</v>
      </c>
      <c r="D191" s="233"/>
      <c r="E191" s="234">
        <v>850</v>
      </c>
      <c r="F191" s="232"/>
      <c r="G191" s="232"/>
      <c r="H191" s="232"/>
      <c r="I191" s="232"/>
      <c r="J191" s="232"/>
      <c r="K191" s="232"/>
      <c r="L191" s="232"/>
      <c r="M191" s="232"/>
      <c r="N191" s="231"/>
      <c r="O191" s="231"/>
      <c r="P191" s="231"/>
      <c r="Q191" s="231"/>
      <c r="R191" s="232"/>
      <c r="S191" s="232"/>
      <c r="T191" s="232"/>
      <c r="U191" s="232"/>
      <c r="V191" s="232"/>
      <c r="W191" s="232"/>
      <c r="X191" s="232"/>
      <c r="Y191" s="232"/>
      <c r="Z191" s="212"/>
      <c r="AA191" s="212"/>
      <c r="AB191" s="212"/>
      <c r="AC191" s="212"/>
      <c r="AD191" s="212"/>
      <c r="AE191" s="212"/>
      <c r="AF191" s="212"/>
      <c r="AG191" s="212" t="s">
        <v>182</v>
      </c>
      <c r="AH191" s="212">
        <v>0</v>
      </c>
      <c r="AI191" s="212"/>
      <c r="AJ191" s="212"/>
      <c r="AK191" s="212"/>
      <c r="AL191" s="212"/>
      <c r="AM191" s="212"/>
      <c r="AN191" s="212"/>
      <c r="AO191" s="212"/>
      <c r="AP191" s="212"/>
      <c r="AQ191" s="212"/>
      <c r="AR191" s="212"/>
      <c r="AS191" s="212"/>
      <c r="AT191" s="212"/>
      <c r="AU191" s="212"/>
      <c r="AV191" s="212"/>
      <c r="AW191" s="212"/>
      <c r="AX191" s="212"/>
      <c r="AY191" s="212"/>
      <c r="AZ191" s="212"/>
      <c r="BA191" s="212"/>
      <c r="BB191" s="212"/>
      <c r="BC191" s="212"/>
      <c r="BD191" s="212"/>
      <c r="BE191" s="212"/>
      <c r="BF191" s="212"/>
      <c r="BG191" s="212"/>
      <c r="BH191" s="212"/>
    </row>
    <row r="192" spans="1:60" ht="20" outlineLevel="1" x14ac:dyDescent="0.25">
      <c r="A192" s="243">
        <v>92</v>
      </c>
      <c r="B192" s="244" t="s">
        <v>488</v>
      </c>
      <c r="C192" s="258" t="s">
        <v>489</v>
      </c>
      <c r="D192" s="245" t="s">
        <v>176</v>
      </c>
      <c r="E192" s="246">
        <v>4.6749999999999998</v>
      </c>
      <c r="F192" s="247">
        <v>1200</v>
      </c>
      <c r="G192" s="248">
        <f>ROUND(E192*F192,2)</f>
        <v>5610</v>
      </c>
      <c r="H192" s="247">
        <v>1200</v>
      </c>
      <c r="I192" s="248">
        <f>ROUND(E192*H192,2)</f>
        <v>5610</v>
      </c>
      <c r="J192" s="247">
        <v>0</v>
      </c>
      <c r="K192" s="248">
        <f>ROUND(E192*J192,2)</f>
        <v>0</v>
      </c>
      <c r="L192" s="248">
        <v>21</v>
      </c>
      <c r="M192" s="248">
        <f>G192*(1+L192/100)</f>
        <v>6788.0999999999995</v>
      </c>
      <c r="N192" s="246">
        <v>0</v>
      </c>
      <c r="O192" s="246">
        <f>ROUND(E192*N192,2)</f>
        <v>0</v>
      </c>
      <c r="P192" s="246">
        <v>0</v>
      </c>
      <c r="Q192" s="246">
        <f>ROUND(E192*P192,2)</f>
        <v>0</v>
      </c>
      <c r="R192" s="248"/>
      <c r="S192" s="248" t="s">
        <v>221</v>
      </c>
      <c r="T192" s="249" t="s">
        <v>222</v>
      </c>
      <c r="U192" s="232">
        <v>0</v>
      </c>
      <c r="V192" s="232">
        <f>ROUND(E192*U192,2)</f>
        <v>0</v>
      </c>
      <c r="W192" s="232"/>
      <c r="X192" s="232" t="s">
        <v>237</v>
      </c>
      <c r="Y192" s="232" t="s">
        <v>179</v>
      </c>
      <c r="Z192" s="212"/>
      <c r="AA192" s="212"/>
      <c r="AB192" s="212"/>
      <c r="AC192" s="212"/>
      <c r="AD192" s="212"/>
      <c r="AE192" s="212"/>
      <c r="AF192" s="212"/>
      <c r="AG192" s="212" t="s">
        <v>490</v>
      </c>
      <c r="AH192" s="212"/>
      <c r="AI192" s="212"/>
      <c r="AJ192" s="212"/>
      <c r="AK192" s="212"/>
      <c r="AL192" s="212"/>
      <c r="AM192" s="212"/>
      <c r="AN192" s="212"/>
      <c r="AO192" s="212"/>
      <c r="AP192" s="212"/>
      <c r="AQ192" s="212"/>
      <c r="AR192" s="212"/>
      <c r="AS192" s="212"/>
      <c r="AT192" s="212"/>
      <c r="AU192" s="212"/>
      <c r="AV192" s="212"/>
      <c r="AW192" s="212"/>
      <c r="AX192" s="212"/>
      <c r="AY192" s="212"/>
      <c r="AZ192" s="212"/>
      <c r="BA192" s="212"/>
      <c r="BB192" s="212"/>
      <c r="BC192" s="212"/>
      <c r="BD192" s="212"/>
      <c r="BE192" s="212"/>
      <c r="BF192" s="212"/>
      <c r="BG192" s="212"/>
      <c r="BH192" s="212"/>
    </row>
    <row r="193" spans="1:60" outlineLevel="2" x14ac:dyDescent="0.25">
      <c r="A193" s="229"/>
      <c r="B193" s="230"/>
      <c r="C193" s="259" t="s">
        <v>644</v>
      </c>
      <c r="D193" s="233"/>
      <c r="E193" s="234">
        <v>4.6749999999999998</v>
      </c>
      <c r="F193" s="232"/>
      <c r="G193" s="232"/>
      <c r="H193" s="232"/>
      <c r="I193" s="232"/>
      <c r="J193" s="232"/>
      <c r="K193" s="232"/>
      <c r="L193" s="232"/>
      <c r="M193" s="232"/>
      <c r="N193" s="231"/>
      <c r="O193" s="231"/>
      <c r="P193" s="231"/>
      <c r="Q193" s="231"/>
      <c r="R193" s="232"/>
      <c r="S193" s="232"/>
      <c r="T193" s="232"/>
      <c r="U193" s="232"/>
      <c r="V193" s="232"/>
      <c r="W193" s="232"/>
      <c r="X193" s="232"/>
      <c r="Y193" s="232"/>
      <c r="Z193" s="212"/>
      <c r="AA193" s="212"/>
      <c r="AB193" s="212"/>
      <c r="AC193" s="212"/>
      <c r="AD193" s="212"/>
      <c r="AE193" s="212"/>
      <c r="AF193" s="212"/>
      <c r="AG193" s="212" t="s">
        <v>182</v>
      </c>
      <c r="AH193" s="212">
        <v>0</v>
      </c>
      <c r="AI193" s="212"/>
      <c r="AJ193" s="212"/>
      <c r="AK193" s="212"/>
      <c r="AL193" s="212"/>
      <c r="AM193" s="212"/>
      <c r="AN193" s="212"/>
      <c r="AO193" s="212"/>
      <c r="AP193" s="212"/>
      <c r="AQ193" s="212"/>
      <c r="AR193" s="212"/>
      <c r="AS193" s="212"/>
      <c r="AT193" s="212"/>
      <c r="AU193" s="212"/>
      <c r="AV193" s="212"/>
      <c r="AW193" s="212"/>
      <c r="AX193" s="212"/>
      <c r="AY193" s="212"/>
      <c r="AZ193" s="212"/>
      <c r="BA193" s="212"/>
      <c r="BB193" s="212"/>
      <c r="BC193" s="212"/>
      <c r="BD193" s="212"/>
      <c r="BE193" s="212"/>
      <c r="BF193" s="212"/>
      <c r="BG193" s="212"/>
      <c r="BH193" s="212"/>
    </row>
    <row r="194" spans="1:60" outlineLevel="1" x14ac:dyDescent="0.25">
      <c r="A194" s="243">
        <v>93</v>
      </c>
      <c r="B194" s="244" t="s">
        <v>184</v>
      </c>
      <c r="C194" s="258" t="s">
        <v>492</v>
      </c>
      <c r="D194" s="245" t="s">
        <v>176</v>
      </c>
      <c r="E194" s="246">
        <v>4.25</v>
      </c>
      <c r="F194" s="247">
        <v>130.5</v>
      </c>
      <c r="G194" s="248">
        <f>ROUND(E194*F194,2)</f>
        <v>554.63</v>
      </c>
      <c r="H194" s="247">
        <v>0</v>
      </c>
      <c r="I194" s="248">
        <f>ROUND(E194*H194,2)</f>
        <v>0</v>
      </c>
      <c r="J194" s="247">
        <v>130.5</v>
      </c>
      <c r="K194" s="248">
        <f>ROUND(E194*J194,2)</f>
        <v>554.63</v>
      </c>
      <c r="L194" s="248">
        <v>21</v>
      </c>
      <c r="M194" s="248">
        <f>G194*(1+L194/100)</f>
        <v>671.10230000000001</v>
      </c>
      <c r="N194" s="246">
        <v>0</v>
      </c>
      <c r="O194" s="246">
        <f>ROUND(E194*N194,2)</f>
        <v>0</v>
      </c>
      <c r="P194" s="246">
        <v>0</v>
      </c>
      <c r="Q194" s="246">
        <f>ROUND(E194*P194,2)</f>
        <v>0</v>
      </c>
      <c r="R194" s="248"/>
      <c r="S194" s="248" t="s">
        <v>177</v>
      </c>
      <c r="T194" s="249" t="s">
        <v>177</v>
      </c>
      <c r="U194" s="232">
        <v>0.01</v>
      </c>
      <c r="V194" s="232">
        <f>ROUND(E194*U194,2)</f>
        <v>0.04</v>
      </c>
      <c r="W194" s="232"/>
      <c r="X194" s="232" t="s">
        <v>178</v>
      </c>
      <c r="Y194" s="232" t="s">
        <v>179</v>
      </c>
      <c r="Z194" s="212"/>
      <c r="AA194" s="212"/>
      <c r="AB194" s="212"/>
      <c r="AC194" s="212"/>
      <c r="AD194" s="212"/>
      <c r="AE194" s="212"/>
      <c r="AF194" s="212"/>
      <c r="AG194" s="212" t="s">
        <v>486</v>
      </c>
      <c r="AH194" s="212"/>
      <c r="AI194" s="212"/>
      <c r="AJ194" s="212"/>
      <c r="AK194" s="212"/>
      <c r="AL194" s="212"/>
      <c r="AM194" s="212"/>
      <c r="AN194" s="212"/>
      <c r="AO194" s="212"/>
      <c r="AP194" s="212"/>
      <c r="AQ194" s="212"/>
      <c r="AR194" s="212"/>
      <c r="AS194" s="212"/>
      <c r="AT194" s="212"/>
      <c r="AU194" s="212"/>
      <c r="AV194" s="212"/>
      <c r="AW194" s="212"/>
      <c r="AX194" s="212"/>
      <c r="AY194" s="212"/>
      <c r="AZ194" s="212"/>
      <c r="BA194" s="212"/>
      <c r="BB194" s="212"/>
      <c r="BC194" s="212"/>
      <c r="BD194" s="212"/>
      <c r="BE194" s="212"/>
      <c r="BF194" s="212"/>
      <c r="BG194" s="212"/>
      <c r="BH194" s="212"/>
    </row>
    <row r="195" spans="1:60" outlineLevel="2" x14ac:dyDescent="0.25">
      <c r="A195" s="229"/>
      <c r="B195" s="230"/>
      <c r="C195" s="259" t="s">
        <v>645</v>
      </c>
      <c r="D195" s="233"/>
      <c r="E195" s="234">
        <v>4.25</v>
      </c>
      <c r="F195" s="232"/>
      <c r="G195" s="232"/>
      <c r="H195" s="232"/>
      <c r="I195" s="232"/>
      <c r="J195" s="232"/>
      <c r="K195" s="232"/>
      <c r="L195" s="232"/>
      <c r="M195" s="232"/>
      <c r="N195" s="231"/>
      <c r="O195" s="231"/>
      <c r="P195" s="231"/>
      <c r="Q195" s="231"/>
      <c r="R195" s="232"/>
      <c r="S195" s="232"/>
      <c r="T195" s="232"/>
      <c r="U195" s="232"/>
      <c r="V195" s="232"/>
      <c r="W195" s="232"/>
      <c r="X195" s="232"/>
      <c r="Y195" s="232"/>
      <c r="Z195" s="212"/>
      <c r="AA195" s="212"/>
      <c r="AB195" s="212"/>
      <c r="AC195" s="212"/>
      <c r="AD195" s="212"/>
      <c r="AE195" s="212"/>
      <c r="AF195" s="212"/>
      <c r="AG195" s="212" t="s">
        <v>182</v>
      </c>
      <c r="AH195" s="212">
        <v>0</v>
      </c>
      <c r="AI195" s="212"/>
      <c r="AJ195" s="212"/>
      <c r="AK195" s="212"/>
      <c r="AL195" s="212"/>
      <c r="AM195" s="212"/>
      <c r="AN195" s="212"/>
      <c r="AO195" s="212"/>
      <c r="AP195" s="212"/>
      <c r="AQ195" s="212"/>
      <c r="AR195" s="212"/>
      <c r="AS195" s="212"/>
      <c r="AT195" s="212"/>
      <c r="AU195" s="212"/>
      <c r="AV195" s="212"/>
      <c r="AW195" s="212"/>
      <c r="AX195" s="212"/>
      <c r="AY195" s="212"/>
      <c r="AZ195" s="212"/>
      <c r="BA195" s="212"/>
      <c r="BB195" s="212"/>
      <c r="BC195" s="212"/>
      <c r="BD195" s="212"/>
      <c r="BE195" s="212"/>
      <c r="BF195" s="212"/>
      <c r="BG195" s="212"/>
      <c r="BH195" s="212"/>
    </row>
    <row r="196" spans="1:60" outlineLevel="1" x14ac:dyDescent="0.25">
      <c r="A196" s="243">
        <v>94</v>
      </c>
      <c r="B196" s="244" t="s">
        <v>646</v>
      </c>
      <c r="C196" s="258" t="s">
        <v>647</v>
      </c>
      <c r="D196" s="245" t="s">
        <v>335</v>
      </c>
      <c r="E196" s="246">
        <v>850</v>
      </c>
      <c r="F196" s="247">
        <v>9.4</v>
      </c>
      <c r="G196" s="248">
        <f>ROUND(E196*F196,2)</f>
        <v>7990</v>
      </c>
      <c r="H196" s="247">
        <v>0.12</v>
      </c>
      <c r="I196" s="248">
        <f>ROUND(E196*H196,2)</f>
        <v>102</v>
      </c>
      <c r="J196" s="247">
        <v>9.2799999999999994</v>
      </c>
      <c r="K196" s="248">
        <f>ROUND(E196*J196,2)</f>
        <v>7888</v>
      </c>
      <c r="L196" s="248">
        <v>21</v>
      </c>
      <c r="M196" s="248">
        <f>G196*(1+L196/100)</f>
        <v>9667.9</v>
      </c>
      <c r="N196" s="246">
        <v>0</v>
      </c>
      <c r="O196" s="246">
        <f>ROUND(E196*N196,2)</f>
        <v>0</v>
      </c>
      <c r="P196" s="246">
        <v>0</v>
      </c>
      <c r="Q196" s="246">
        <f>ROUND(E196*P196,2)</f>
        <v>0</v>
      </c>
      <c r="R196" s="248"/>
      <c r="S196" s="248" t="s">
        <v>177</v>
      </c>
      <c r="T196" s="249" t="s">
        <v>177</v>
      </c>
      <c r="U196" s="232">
        <v>0.01</v>
      </c>
      <c r="V196" s="232">
        <f>ROUND(E196*U196,2)</f>
        <v>8.5</v>
      </c>
      <c r="W196" s="232"/>
      <c r="X196" s="232" t="s">
        <v>178</v>
      </c>
      <c r="Y196" s="232" t="s">
        <v>179</v>
      </c>
      <c r="Z196" s="212"/>
      <c r="AA196" s="212"/>
      <c r="AB196" s="212"/>
      <c r="AC196" s="212"/>
      <c r="AD196" s="212"/>
      <c r="AE196" s="212"/>
      <c r="AF196" s="212"/>
      <c r="AG196" s="212" t="s">
        <v>180</v>
      </c>
      <c r="AH196" s="212"/>
      <c r="AI196" s="212"/>
      <c r="AJ196" s="212"/>
      <c r="AK196" s="212"/>
      <c r="AL196" s="212"/>
      <c r="AM196" s="212"/>
      <c r="AN196" s="212"/>
      <c r="AO196" s="212"/>
      <c r="AP196" s="212"/>
      <c r="AQ196" s="212"/>
      <c r="AR196" s="212"/>
      <c r="AS196" s="212"/>
      <c r="AT196" s="212"/>
      <c r="AU196" s="212"/>
      <c r="AV196" s="212"/>
      <c r="AW196" s="212"/>
      <c r="AX196" s="212"/>
      <c r="AY196" s="212"/>
      <c r="AZ196" s="212"/>
      <c r="BA196" s="212"/>
      <c r="BB196" s="212"/>
      <c r="BC196" s="212"/>
      <c r="BD196" s="212"/>
      <c r="BE196" s="212"/>
      <c r="BF196" s="212"/>
      <c r="BG196" s="212"/>
      <c r="BH196" s="212"/>
    </row>
    <row r="197" spans="1:60" outlineLevel="2" x14ac:dyDescent="0.25">
      <c r="A197" s="229"/>
      <c r="B197" s="230"/>
      <c r="C197" s="259" t="s">
        <v>643</v>
      </c>
      <c r="D197" s="233"/>
      <c r="E197" s="234">
        <v>850</v>
      </c>
      <c r="F197" s="232"/>
      <c r="G197" s="232"/>
      <c r="H197" s="232"/>
      <c r="I197" s="232"/>
      <c r="J197" s="232"/>
      <c r="K197" s="232"/>
      <c r="L197" s="232"/>
      <c r="M197" s="232"/>
      <c r="N197" s="231"/>
      <c r="O197" s="231"/>
      <c r="P197" s="231"/>
      <c r="Q197" s="231"/>
      <c r="R197" s="232"/>
      <c r="S197" s="232"/>
      <c r="T197" s="232"/>
      <c r="U197" s="232"/>
      <c r="V197" s="232"/>
      <c r="W197" s="232"/>
      <c r="X197" s="232"/>
      <c r="Y197" s="232"/>
      <c r="Z197" s="212"/>
      <c r="AA197" s="212"/>
      <c r="AB197" s="212"/>
      <c r="AC197" s="212"/>
      <c r="AD197" s="212"/>
      <c r="AE197" s="212"/>
      <c r="AF197" s="212"/>
      <c r="AG197" s="212" t="s">
        <v>182</v>
      </c>
      <c r="AH197" s="212">
        <v>0</v>
      </c>
      <c r="AI197" s="212"/>
      <c r="AJ197" s="212"/>
      <c r="AK197" s="212"/>
      <c r="AL197" s="212"/>
      <c r="AM197" s="212"/>
      <c r="AN197" s="212"/>
      <c r="AO197" s="212"/>
      <c r="AP197" s="212"/>
      <c r="AQ197" s="212"/>
      <c r="AR197" s="212"/>
      <c r="AS197" s="212"/>
      <c r="AT197" s="212"/>
      <c r="AU197" s="212"/>
      <c r="AV197" s="212"/>
      <c r="AW197" s="212"/>
      <c r="AX197" s="212"/>
      <c r="AY197" s="212"/>
      <c r="AZ197" s="212"/>
      <c r="BA197" s="212"/>
      <c r="BB197" s="212"/>
      <c r="BC197" s="212"/>
      <c r="BD197" s="212"/>
      <c r="BE197" s="212"/>
      <c r="BF197" s="212"/>
      <c r="BG197" s="212"/>
      <c r="BH197" s="212"/>
    </row>
    <row r="198" spans="1:60" outlineLevel="1" x14ac:dyDescent="0.25">
      <c r="A198" s="250">
        <v>95</v>
      </c>
      <c r="B198" s="251" t="s">
        <v>648</v>
      </c>
      <c r="C198" s="260" t="s">
        <v>649</v>
      </c>
      <c r="D198" s="252" t="s">
        <v>335</v>
      </c>
      <c r="E198" s="253">
        <v>850</v>
      </c>
      <c r="F198" s="254">
        <v>100</v>
      </c>
      <c r="G198" s="255">
        <f>ROUND(E198*F198,2)</f>
        <v>85000</v>
      </c>
      <c r="H198" s="254">
        <v>100</v>
      </c>
      <c r="I198" s="255">
        <f>ROUND(E198*H198,2)</f>
        <v>85000</v>
      </c>
      <c r="J198" s="254">
        <v>0</v>
      </c>
      <c r="K198" s="255">
        <f>ROUND(E198*J198,2)</f>
        <v>0</v>
      </c>
      <c r="L198" s="255">
        <v>21</v>
      </c>
      <c r="M198" s="255">
        <f>G198*(1+L198/100)</f>
        <v>102850</v>
      </c>
      <c r="N198" s="253">
        <v>0</v>
      </c>
      <c r="O198" s="253">
        <f>ROUND(E198*N198,2)</f>
        <v>0</v>
      </c>
      <c r="P198" s="253">
        <v>0</v>
      </c>
      <c r="Q198" s="253">
        <f>ROUND(E198*P198,2)</f>
        <v>0</v>
      </c>
      <c r="R198" s="255"/>
      <c r="S198" s="255" t="s">
        <v>221</v>
      </c>
      <c r="T198" s="256" t="s">
        <v>222</v>
      </c>
      <c r="U198" s="232">
        <v>0</v>
      </c>
      <c r="V198" s="232">
        <f>ROUND(E198*U198,2)</f>
        <v>0</v>
      </c>
      <c r="W198" s="232"/>
      <c r="X198" s="232" t="s">
        <v>237</v>
      </c>
      <c r="Y198" s="232" t="s">
        <v>179</v>
      </c>
      <c r="Z198" s="212"/>
      <c r="AA198" s="212"/>
      <c r="AB198" s="212"/>
      <c r="AC198" s="212"/>
      <c r="AD198" s="212"/>
      <c r="AE198" s="212"/>
      <c r="AF198" s="212"/>
      <c r="AG198" s="212" t="s">
        <v>238</v>
      </c>
      <c r="AH198" s="212"/>
      <c r="AI198" s="212"/>
      <c r="AJ198" s="212"/>
      <c r="AK198" s="212"/>
      <c r="AL198" s="212"/>
      <c r="AM198" s="212"/>
      <c r="AN198" s="212"/>
      <c r="AO198" s="212"/>
      <c r="AP198" s="212"/>
      <c r="AQ198" s="212"/>
      <c r="AR198" s="212"/>
      <c r="AS198" s="212"/>
      <c r="AT198" s="212"/>
      <c r="AU198" s="212"/>
      <c r="AV198" s="212"/>
      <c r="AW198" s="212"/>
      <c r="AX198" s="212"/>
      <c r="AY198" s="212"/>
      <c r="AZ198" s="212"/>
      <c r="BA198" s="212"/>
      <c r="BB198" s="212"/>
      <c r="BC198" s="212"/>
      <c r="BD198" s="212"/>
      <c r="BE198" s="212"/>
      <c r="BF198" s="212"/>
      <c r="BG198" s="212"/>
      <c r="BH198" s="212"/>
    </row>
    <row r="199" spans="1:60" outlineLevel="1" x14ac:dyDescent="0.25">
      <c r="A199" s="243">
        <v>96</v>
      </c>
      <c r="B199" s="244" t="s">
        <v>522</v>
      </c>
      <c r="C199" s="258" t="s">
        <v>523</v>
      </c>
      <c r="D199" s="245" t="s">
        <v>246</v>
      </c>
      <c r="E199" s="246">
        <v>3.7830000000000003E-2</v>
      </c>
      <c r="F199" s="247">
        <v>57180</v>
      </c>
      <c r="G199" s="248">
        <f>ROUND(E199*F199,2)</f>
        <v>2163.12</v>
      </c>
      <c r="H199" s="247">
        <v>0</v>
      </c>
      <c r="I199" s="248">
        <f>ROUND(E199*H199,2)</f>
        <v>0</v>
      </c>
      <c r="J199" s="247">
        <v>57180</v>
      </c>
      <c r="K199" s="248">
        <f>ROUND(E199*J199,2)</f>
        <v>2163.12</v>
      </c>
      <c r="L199" s="248">
        <v>21</v>
      </c>
      <c r="M199" s="248">
        <f>G199*(1+L199/100)</f>
        <v>2617.3751999999999</v>
      </c>
      <c r="N199" s="246">
        <v>0</v>
      </c>
      <c r="O199" s="246">
        <f>ROUND(E199*N199,2)</f>
        <v>0</v>
      </c>
      <c r="P199" s="246">
        <v>0</v>
      </c>
      <c r="Q199" s="246">
        <f>ROUND(E199*P199,2)</f>
        <v>0</v>
      </c>
      <c r="R199" s="248"/>
      <c r="S199" s="248" t="s">
        <v>177</v>
      </c>
      <c r="T199" s="249" t="s">
        <v>177</v>
      </c>
      <c r="U199" s="232">
        <v>94.29</v>
      </c>
      <c r="V199" s="232">
        <f>ROUND(E199*U199,2)</f>
        <v>3.57</v>
      </c>
      <c r="W199" s="232"/>
      <c r="X199" s="232" t="s">
        <v>178</v>
      </c>
      <c r="Y199" s="232" t="s">
        <v>179</v>
      </c>
      <c r="Z199" s="212"/>
      <c r="AA199" s="212"/>
      <c r="AB199" s="212"/>
      <c r="AC199" s="212"/>
      <c r="AD199" s="212"/>
      <c r="AE199" s="212"/>
      <c r="AF199" s="212"/>
      <c r="AG199" s="212" t="s">
        <v>486</v>
      </c>
      <c r="AH199" s="212"/>
      <c r="AI199" s="212"/>
      <c r="AJ199" s="212"/>
      <c r="AK199" s="212"/>
      <c r="AL199" s="212"/>
      <c r="AM199" s="212"/>
      <c r="AN199" s="212"/>
      <c r="AO199" s="212"/>
      <c r="AP199" s="212"/>
      <c r="AQ199" s="212"/>
      <c r="AR199" s="212"/>
      <c r="AS199" s="212"/>
      <c r="AT199" s="212"/>
      <c r="AU199" s="212"/>
      <c r="AV199" s="212"/>
      <c r="AW199" s="212"/>
      <c r="AX199" s="212"/>
      <c r="AY199" s="212"/>
      <c r="AZ199" s="212"/>
      <c r="BA199" s="212"/>
      <c r="BB199" s="212"/>
      <c r="BC199" s="212"/>
      <c r="BD199" s="212"/>
      <c r="BE199" s="212"/>
      <c r="BF199" s="212"/>
      <c r="BG199" s="212"/>
      <c r="BH199" s="212"/>
    </row>
    <row r="200" spans="1:60" outlineLevel="2" x14ac:dyDescent="0.25">
      <c r="A200" s="229"/>
      <c r="B200" s="230"/>
      <c r="C200" s="259" t="s">
        <v>650</v>
      </c>
      <c r="D200" s="233"/>
      <c r="E200" s="234">
        <v>1.9130000000000001E-2</v>
      </c>
      <c r="F200" s="232"/>
      <c r="G200" s="232"/>
      <c r="H200" s="232"/>
      <c r="I200" s="232"/>
      <c r="J200" s="232"/>
      <c r="K200" s="232"/>
      <c r="L200" s="232"/>
      <c r="M200" s="232"/>
      <c r="N200" s="231"/>
      <c r="O200" s="231"/>
      <c r="P200" s="231"/>
      <c r="Q200" s="231"/>
      <c r="R200" s="232"/>
      <c r="S200" s="232"/>
      <c r="T200" s="232"/>
      <c r="U200" s="232"/>
      <c r="V200" s="232"/>
      <c r="W200" s="232"/>
      <c r="X200" s="232"/>
      <c r="Y200" s="232"/>
      <c r="Z200" s="212"/>
      <c r="AA200" s="212"/>
      <c r="AB200" s="212"/>
      <c r="AC200" s="212"/>
      <c r="AD200" s="212"/>
      <c r="AE200" s="212"/>
      <c r="AF200" s="212"/>
      <c r="AG200" s="212" t="s">
        <v>182</v>
      </c>
      <c r="AH200" s="212">
        <v>0</v>
      </c>
      <c r="AI200" s="212"/>
      <c r="AJ200" s="212"/>
      <c r="AK200" s="212"/>
      <c r="AL200" s="212"/>
      <c r="AM200" s="212"/>
      <c r="AN200" s="212"/>
      <c r="AO200" s="212"/>
      <c r="AP200" s="212"/>
      <c r="AQ200" s="212"/>
      <c r="AR200" s="212"/>
      <c r="AS200" s="212"/>
      <c r="AT200" s="212"/>
      <c r="AU200" s="212"/>
      <c r="AV200" s="212"/>
      <c r="AW200" s="212"/>
      <c r="AX200" s="212"/>
      <c r="AY200" s="212"/>
      <c r="AZ200" s="212"/>
      <c r="BA200" s="212"/>
      <c r="BB200" s="212"/>
      <c r="BC200" s="212"/>
      <c r="BD200" s="212"/>
      <c r="BE200" s="212"/>
      <c r="BF200" s="212"/>
      <c r="BG200" s="212"/>
      <c r="BH200" s="212"/>
    </row>
    <row r="201" spans="1:60" outlineLevel="3" x14ac:dyDescent="0.25">
      <c r="A201" s="229"/>
      <c r="B201" s="230"/>
      <c r="C201" s="259" t="s">
        <v>651</v>
      </c>
      <c r="D201" s="233"/>
      <c r="E201" s="234">
        <v>1.8700000000000001E-2</v>
      </c>
      <c r="F201" s="232"/>
      <c r="G201" s="232"/>
      <c r="H201" s="232"/>
      <c r="I201" s="232"/>
      <c r="J201" s="232"/>
      <c r="K201" s="232"/>
      <c r="L201" s="232"/>
      <c r="M201" s="232"/>
      <c r="N201" s="231"/>
      <c r="O201" s="231"/>
      <c r="P201" s="231"/>
      <c r="Q201" s="231"/>
      <c r="R201" s="232"/>
      <c r="S201" s="232"/>
      <c r="T201" s="232"/>
      <c r="U201" s="232"/>
      <c r="V201" s="232"/>
      <c r="W201" s="232"/>
      <c r="X201" s="232"/>
      <c r="Y201" s="232"/>
      <c r="Z201" s="212"/>
      <c r="AA201" s="212"/>
      <c r="AB201" s="212"/>
      <c r="AC201" s="212"/>
      <c r="AD201" s="212"/>
      <c r="AE201" s="212"/>
      <c r="AF201" s="212"/>
      <c r="AG201" s="212" t="s">
        <v>182</v>
      </c>
      <c r="AH201" s="212">
        <v>0</v>
      </c>
      <c r="AI201" s="212"/>
      <c r="AJ201" s="212"/>
      <c r="AK201" s="212"/>
      <c r="AL201" s="212"/>
      <c r="AM201" s="212"/>
      <c r="AN201" s="212"/>
      <c r="AO201" s="212"/>
      <c r="AP201" s="212"/>
      <c r="AQ201" s="212"/>
      <c r="AR201" s="212"/>
      <c r="AS201" s="212"/>
      <c r="AT201" s="212"/>
      <c r="AU201" s="212"/>
      <c r="AV201" s="212"/>
      <c r="AW201" s="212"/>
      <c r="AX201" s="212"/>
      <c r="AY201" s="212"/>
      <c r="AZ201" s="212"/>
      <c r="BA201" s="212"/>
      <c r="BB201" s="212"/>
      <c r="BC201" s="212"/>
      <c r="BD201" s="212"/>
      <c r="BE201" s="212"/>
      <c r="BF201" s="212"/>
      <c r="BG201" s="212"/>
      <c r="BH201" s="212"/>
    </row>
    <row r="202" spans="1:60" outlineLevel="1" x14ac:dyDescent="0.25">
      <c r="A202" s="250">
        <v>97</v>
      </c>
      <c r="B202" s="251" t="s">
        <v>608</v>
      </c>
      <c r="C202" s="260" t="s">
        <v>609</v>
      </c>
      <c r="D202" s="252" t="s">
        <v>246</v>
      </c>
      <c r="E202" s="253">
        <v>3.7830000000000003E-2</v>
      </c>
      <c r="F202" s="254">
        <v>20480</v>
      </c>
      <c r="G202" s="255">
        <f>ROUND(E202*F202,2)</f>
        <v>774.76</v>
      </c>
      <c r="H202" s="254">
        <v>20480</v>
      </c>
      <c r="I202" s="255">
        <f>ROUND(E202*H202,2)</f>
        <v>774.76</v>
      </c>
      <c r="J202" s="254">
        <v>0</v>
      </c>
      <c r="K202" s="255">
        <f>ROUND(E202*J202,2)</f>
        <v>0</v>
      </c>
      <c r="L202" s="255">
        <v>21</v>
      </c>
      <c r="M202" s="255">
        <f>G202*(1+L202/100)</f>
        <v>937.45959999999991</v>
      </c>
      <c r="N202" s="253">
        <v>0</v>
      </c>
      <c r="O202" s="253">
        <f>ROUND(E202*N202,2)</f>
        <v>0</v>
      </c>
      <c r="P202" s="253">
        <v>0</v>
      </c>
      <c r="Q202" s="253">
        <f>ROUND(E202*P202,2)</f>
        <v>0</v>
      </c>
      <c r="R202" s="255"/>
      <c r="S202" s="255" t="s">
        <v>221</v>
      </c>
      <c r="T202" s="256" t="s">
        <v>222</v>
      </c>
      <c r="U202" s="232">
        <v>0</v>
      </c>
      <c r="V202" s="232">
        <f>ROUND(E202*U202,2)</f>
        <v>0</v>
      </c>
      <c r="W202" s="232"/>
      <c r="X202" s="232" t="s">
        <v>237</v>
      </c>
      <c r="Y202" s="232" t="s">
        <v>179</v>
      </c>
      <c r="Z202" s="212"/>
      <c r="AA202" s="212"/>
      <c r="AB202" s="212"/>
      <c r="AC202" s="212"/>
      <c r="AD202" s="212"/>
      <c r="AE202" s="212"/>
      <c r="AF202" s="212"/>
      <c r="AG202" s="212" t="s">
        <v>490</v>
      </c>
      <c r="AH202" s="212"/>
      <c r="AI202" s="212"/>
      <c r="AJ202" s="212"/>
      <c r="AK202" s="212"/>
      <c r="AL202" s="212"/>
      <c r="AM202" s="212"/>
      <c r="AN202" s="212"/>
      <c r="AO202" s="212"/>
      <c r="AP202" s="212"/>
      <c r="AQ202" s="212"/>
      <c r="AR202" s="212"/>
      <c r="AS202" s="212"/>
      <c r="AT202" s="212"/>
      <c r="AU202" s="212"/>
      <c r="AV202" s="212"/>
      <c r="AW202" s="212"/>
      <c r="AX202" s="212"/>
      <c r="AY202" s="212"/>
      <c r="AZ202" s="212"/>
      <c r="BA202" s="212"/>
      <c r="BB202" s="212"/>
      <c r="BC202" s="212"/>
      <c r="BD202" s="212"/>
      <c r="BE202" s="212"/>
      <c r="BF202" s="212"/>
      <c r="BG202" s="212"/>
      <c r="BH202" s="212"/>
    </row>
    <row r="203" spans="1:60" outlineLevel="1" x14ac:dyDescent="0.25">
      <c r="A203" s="243">
        <v>98</v>
      </c>
      <c r="B203" s="244" t="s">
        <v>527</v>
      </c>
      <c r="C203" s="258" t="s">
        <v>528</v>
      </c>
      <c r="D203" s="245" t="s">
        <v>213</v>
      </c>
      <c r="E203" s="246">
        <v>945</v>
      </c>
      <c r="F203" s="247">
        <v>98.8</v>
      </c>
      <c r="G203" s="248">
        <f>ROUND(E203*F203,2)</f>
        <v>93366</v>
      </c>
      <c r="H203" s="247">
        <v>0</v>
      </c>
      <c r="I203" s="248">
        <f>ROUND(E203*H203,2)</f>
        <v>0</v>
      </c>
      <c r="J203" s="247">
        <v>98.8</v>
      </c>
      <c r="K203" s="248">
        <f>ROUND(E203*J203,2)</f>
        <v>93366</v>
      </c>
      <c r="L203" s="248">
        <v>21</v>
      </c>
      <c r="M203" s="248">
        <f>G203*(1+L203/100)</f>
        <v>112972.86</v>
      </c>
      <c r="N203" s="246">
        <v>0</v>
      </c>
      <c r="O203" s="246">
        <f>ROUND(E203*N203,2)</f>
        <v>0</v>
      </c>
      <c r="P203" s="246">
        <v>0</v>
      </c>
      <c r="Q203" s="246">
        <f>ROUND(E203*P203,2)</f>
        <v>0</v>
      </c>
      <c r="R203" s="248"/>
      <c r="S203" s="248" t="s">
        <v>177</v>
      </c>
      <c r="T203" s="249" t="s">
        <v>177</v>
      </c>
      <c r="U203" s="232">
        <v>0.16</v>
      </c>
      <c r="V203" s="232">
        <f>ROUND(E203*U203,2)</f>
        <v>151.19999999999999</v>
      </c>
      <c r="W203" s="232"/>
      <c r="X203" s="232" t="s">
        <v>178</v>
      </c>
      <c r="Y203" s="232" t="s">
        <v>179</v>
      </c>
      <c r="Z203" s="212"/>
      <c r="AA203" s="212"/>
      <c r="AB203" s="212"/>
      <c r="AC203" s="212"/>
      <c r="AD203" s="212"/>
      <c r="AE203" s="212"/>
      <c r="AF203" s="212"/>
      <c r="AG203" s="212" t="s">
        <v>180</v>
      </c>
      <c r="AH203" s="212"/>
      <c r="AI203" s="212"/>
      <c r="AJ203" s="212"/>
      <c r="AK203" s="212"/>
      <c r="AL203" s="212"/>
      <c r="AM203" s="212"/>
      <c r="AN203" s="212"/>
      <c r="AO203" s="212"/>
      <c r="AP203" s="212"/>
      <c r="AQ203" s="212"/>
      <c r="AR203" s="212"/>
      <c r="AS203" s="212"/>
      <c r="AT203" s="212"/>
      <c r="AU203" s="212"/>
      <c r="AV203" s="212"/>
      <c r="AW203" s="212"/>
      <c r="AX203" s="212"/>
      <c r="AY203" s="212"/>
      <c r="AZ203" s="212"/>
      <c r="BA203" s="212"/>
      <c r="BB203" s="212"/>
      <c r="BC203" s="212"/>
      <c r="BD203" s="212"/>
      <c r="BE203" s="212"/>
      <c r="BF203" s="212"/>
      <c r="BG203" s="212"/>
      <c r="BH203" s="212"/>
    </row>
    <row r="204" spans="1:60" outlineLevel="2" x14ac:dyDescent="0.25">
      <c r="A204" s="229"/>
      <c r="B204" s="230"/>
      <c r="C204" s="259" t="s">
        <v>652</v>
      </c>
      <c r="D204" s="233"/>
      <c r="E204" s="234">
        <v>945</v>
      </c>
      <c r="F204" s="232"/>
      <c r="G204" s="232"/>
      <c r="H204" s="232"/>
      <c r="I204" s="232"/>
      <c r="J204" s="232"/>
      <c r="K204" s="232"/>
      <c r="L204" s="232"/>
      <c r="M204" s="232"/>
      <c r="N204" s="231"/>
      <c r="O204" s="231"/>
      <c r="P204" s="231"/>
      <c r="Q204" s="231"/>
      <c r="R204" s="232"/>
      <c r="S204" s="232"/>
      <c r="T204" s="232"/>
      <c r="U204" s="232"/>
      <c r="V204" s="232"/>
      <c r="W204" s="232"/>
      <c r="X204" s="232"/>
      <c r="Y204" s="232"/>
      <c r="Z204" s="212"/>
      <c r="AA204" s="212"/>
      <c r="AB204" s="212"/>
      <c r="AC204" s="212"/>
      <c r="AD204" s="212"/>
      <c r="AE204" s="212"/>
      <c r="AF204" s="212"/>
      <c r="AG204" s="212" t="s">
        <v>182</v>
      </c>
      <c r="AH204" s="212">
        <v>0</v>
      </c>
      <c r="AI204" s="212"/>
      <c r="AJ204" s="212"/>
      <c r="AK204" s="212"/>
      <c r="AL204" s="212"/>
      <c r="AM204" s="212"/>
      <c r="AN204" s="212"/>
      <c r="AO204" s="212"/>
      <c r="AP204" s="212"/>
      <c r="AQ204" s="212"/>
      <c r="AR204" s="212"/>
      <c r="AS204" s="212"/>
      <c r="AT204" s="212"/>
      <c r="AU204" s="212"/>
      <c r="AV204" s="212"/>
      <c r="AW204" s="212"/>
      <c r="AX204" s="212"/>
      <c r="AY204" s="212"/>
      <c r="AZ204" s="212"/>
      <c r="BA204" s="212"/>
      <c r="BB204" s="212"/>
      <c r="BC204" s="212"/>
      <c r="BD204" s="212"/>
      <c r="BE204" s="212"/>
      <c r="BF204" s="212"/>
      <c r="BG204" s="212"/>
      <c r="BH204" s="212"/>
    </row>
    <row r="205" spans="1:60" outlineLevel="1" x14ac:dyDescent="0.25">
      <c r="A205" s="243">
        <v>99</v>
      </c>
      <c r="B205" s="244" t="s">
        <v>530</v>
      </c>
      <c r="C205" s="258" t="s">
        <v>531</v>
      </c>
      <c r="D205" s="245" t="s">
        <v>176</v>
      </c>
      <c r="E205" s="246">
        <v>10.395</v>
      </c>
      <c r="F205" s="247">
        <v>965</v>
      </c>
      <c r="G205" s="248">
        <f>ROUND(E205*F205,2)</f>
        <v>10031.18</v>
      </c>
      <c r="H205" s="247">
        <v>965</v>
      </c>
      <c r="I205" s="248">
        <f>ROUND(E205*H205,2)</f>
        <v>10031.18</v>
      </c>
      <c r="J205" s="247">
        <v>0</v>
      </c>
      <c r="K205" s="248">
        <f>ROUND(E205*J205,2)</f>
        <v>0</v>
      </c>
      <c r="L205" s="248">
        <v>21</v>
      </c>
      <c r="M205" s="248">
        <f>G205*(1+L205/100)</f>
        <v>12137.727800000001</v>
      </c>
      <c r="N205" s="246">
        <v>0.6</v>
      </c>
      <c r="O205" s="246">
        <f>ROUND(E205*N205,2)</f>
        <v>6.24</v>
      </c>
      <c r="P205" s="246">
        <v>0</v>
      </c>
      <c r="Q205" s="246">
        <f>ROUND(E205*P205,2)</f>
        <v>0</v>
      </c>
      <c r="R205" s="248" t="s">
        <v>416</v>
      </c>
      <c r="S205" s="248" t="s">
        <v>177</v>
      </c>
      <c r="T205" s="249" t="s">
        <v>177</v>
      </c>
      <c r="U205" s="232">
        <v>0</v>
      </c>
      <c r="V205" s="232">
        <f>ROUND(E205*U205,2)</f>
        <v>0</v>
      </c>
      <c r="W205" s="232"/>
      <c r="X205" s="232" t="s">
        <v>237</v>
      </c>
      <c r="Y205" s="232" t="s">
        <v>179</v>
      </c>
      <c r="Z205" s="212"/>
      <c r="AA205" s="212"/>
      <c r="AB205" s="212"/>
      <c r="AC205" s="212"/>
      <c r="AD205" s="212"/>
      <c r="AE205" s="212"/>
      <c r="AF205" s="212"/>
      <c r="AG205" s="212" t="s">
        <v>238</v>
      </c>
      <c r="AH205" s="212"/>
      <c r="AI205" s="212"/>
      <c r="AJ205" s="212"/>
      <c r="AK205" s="212"/>
      <c r="AL205" s="212"/>
      <c r="AM205" s="212"/>
      <c r="AN205" s="212"/>
      <c r="AO205" s="212"/>
      <c r="AP205" s="212"/>
      <c r="AQ205" s="212"/>
      <c r="AR205" s="212"/>
      <c r="AS205" s="212"/>
      <c r="AT205" s="212"/>
      <c r="AU205" s="212"/>
      <c r="AV205" s="212"/>
      <c r="AW205" s="212"/>
      <c r="AX205" s="212"/>
      <c r="AY205" s="212"/>
      <c r="AZ205" s="212"/>
      <c r="BA205" s="212"/>
      <c r="BB205" s="212"/>
      <c r="BC205" s="212"/>
      <c r="BD205" s="212"/>
      <c r="BE205" s="212"/>
      <c r="BF205" s="212"/>
      <c r="BG205" s="212"/>
      <c r="BH205" s="212"/>
    </row>
    <row r="206" spans="1:60" outlineLevel="2" x14ac:dyDescent="0.25">
      <c r="A206" s="229"/>
      <c r="B206" s="230"/>
      <c r="C206" s="259" t="s">
        <v>653</v>
      </c>
      <c r="D206" s="233"/>
      <c r="E206" s="234">
        <v>10.395</v>
      </c>
      <c r="F206" s="232"/>
      <c r="G206" s="232"/>
      <c r="H206" s="232"/>
      <c r="I206" s="232"/>
      <c r="J206" s="232"/>
      <c r="K206" s="232"/>
      <c r="L206" s="232"/>
      <c r="M206" s="232"/>
      <c r="N206" s="231"/>
      <c r="O206" s="231"/>
      <c r="P206" s="231"/>
      <c r="Q206" s="231"/>
      <c r="R206" s="232"/>
      <c r="S206" s="232"/>
      <c r="T206" s="232"/>
      <c r="U206" s="232"/>
      <c r="V206" s="232"/>
      <c r="W206" s="232"/>
      <c r="X206" s="232"/>
      <c r="Y206" s="232"/>
      <c r="Z206" s="212"/>
      <c r="AA206" s="212"/>
      <c r="AB206" s="212"/>
      <c r="AC206" s="212"/>
      <c r="AD206" s="212"/>
      <c r="AE206" s="212"/>
      <c r="AF206" s="212"/>
      <c r="AG206" s="212" t="s">
        <v>182</v>
      </c>
      <c r="AH206" s="212">
        <v>0</v>
      </c>
      <c r="AI206" s="212"/>
      <c r="AJ206" s="212"/>
      <c r="AK206" s="212"/>
      <c r="AL206" s="212"/>
      <c r="AM206" s="212"/>
      <c r="AN206" s="212"/>
      <c r="AO206" s="212"/>
      <c r="AP206" s="212"/>
      <c r="AQ206" s="212"/>
      <c r="AR206" s="212"/>
      <c r="AS206" s="212"/>
      <c r="AT206" s="212"/>
      <c r="AU206" s="212"/>
      <c r="AV206" s="212"/>
      <c r="AW206" s="212"/>
      <c r="AX206" s="212"/>
      <c r="AY206" s="212"/>
      <c r="AZ206" s="212"/>
      <c r="BA206" s="212"/>
      <c r="BB206" s="212"/>
      <c r="BC206" s="212"/>
      <c r="BD206" s="212"/>
      <c r="BE206" s="212"/>
      <c r="BF206" s="212"/>
      <c r="BG206" s="212"/>
      <c r="BH206" s="212"/>
    </row>
    <row r="207" spans="1:60" outlineLevel="1" x14ac:dyDescent="0.25">
      <c r="A207" s="250">
        <v>100</v>
      </c>
      <c r="B207" s="251" t="s">
        <v>654</v>
      </c>
      <c r="C207" s="260" t="s">
        <v>655</v>
      </c>
      <c r="D207" s="252" t="s">
        <v>213</v>
      </c>
      <c r="E207" s="253">
        <v>964</v>
      </c>
      <c r="F207" s="254">
        <v>1.1000000000000001</v>
      </c>
      <c r="G207" s="255">
        <f>ROUND(E207*F207,2)</f>
        <v>1060.4000000000001</v>
      </c>
      <c r="H207" s="254">
        <v>0</v>
      </c>
      <c r="I207" s="255">
        <f>ROUND(E207*H207,2)</f>
        <v>0</v>
      </c>
      <c r="J207" s="254">
        <v>1.1000000000000001</v>
      </c>
      <c r="K207" s="255">
        <f>ROUND(E207*J207,2)</f>
        <v>1060.4000000000001</v>
      </c>
      <c r="L207" s="255">
        <v>21</v>
      </c>
      <c r="M207" s="255">
        <f>G207*(1+L207/100)</f>
        <v>1283.0840000000001</v>
      </c>
      <c r="N207" s="253">
        <v>0</v>
      </c>
      <c r="O207" s="253">
        <f>ROUND(E207*N207,2)</f>
        <v>0</v>
      </c>
      <c r="P207" s="253">
        <v>0</v>
      </c>
      <c r="Q207" s="253">
        <f>ROUND(E207*P207,2)</f>
        <v>0</v>
      </c>
      <c r="R207" s="255"/>
      <c r="S207" s="255" t="s">
        <v>177</v>
      </c>
      <c r="T207" s="256" t="s">
        <v>177</v>
      </c>
      <c r="U207" s="232">
        <v>1E-3</v>
      </c>
      <c r="V207" s="232">
        <f>ROUND(E207*U207,2)</f>
        <v>0.96</v>
      </c>
      <c r="W207" s="232"/>
      <c r="X207" s="232" t="s">
        <v>178</v>
      </c>
      <c r="Y207" s="232" t="s">
        <v>179</v>
      </c>
      <c r="Z207" s="212"/>
      <c r="AA207" s="212"/>
      <c r="AB207" s="212"/>
      <c r="AC207" s="212"/>
      <c r="AD207" s="212"/>
      <c r="AE207" s="212"/>
      <c r="AF207" s="212"/>
      <c r="AG207" s="212" t="s">
        <v>486</v>
      </c>
      <c r="AH207" s="212"/>
      <c r="AI207" s="212"/>
      <c r="AJ207" s="212"/>
      <c r="AK207" s="212"/>
      <c r="AL207" s="212"/>
      <c r="AM207" s="212"/>
      <c r="AN207" s="212"/>
      <c r="AO207" s="212"/>
      <c r="AP207" s="212"/>
      <c r="AQ207" s="212"/>
      <c r="AR207" s="212"/>
      <c r="AS207" s="212"/>
      <c r="AT207" s="212"/>
      <c r="AU207" s="212"/>
      <c r="AV207" s="212"/>
      <c r="AW207" s="212"/>
      <c r="AX207" s="212"/>
      <c r="AY207" s="212"/>
      <c r="AZ207" s="212"/>
      <c r="BA207" s="212"/>
      <c r="BB207" s="212"/>
      <c r="BC207" s="212"/>
      <c r="BD207" s="212"/>
      <c r="BE207" s="212"/>
      <c r="BF207" s="212"/>
      <c r="BG207" s="212"/>
      <c r="BH207" s="212"/>
    </row>
    <row r="208" spans="1:60" outlineLevel="1" x14ac:dyDescent="0.25">
      <c r="A208" s="243">
        <v>101</v>
      </c>
      <c r="B208" s="244" t="s">
        <v>595</v>
      </c>
      <c r="C208" s="258" t="s">
        <v>596</v>
      </c>
      <c r="D208" s="245" t="s">
        <v>176</v>
      </c>
      <c r="E208" s="246">
        <v>99.234999999999999</v>
      </c>
      <c r="F208" s="247">
        <v>219</v>
      </c>
      <c r="G208" s="248">
        <f>ROUND(E208*F208,2)</f>
        <v>21732.47</v>
      </c>
      <c r="H208" s="247">
        <v>60.91</v>
      </c>
      <c r="I208" s="248">
        <f>ROUND(E208*H208,2)</f>
        <v>6044.4</v>
      </c>
      <c r="J208" s="247">
        <v>158.09</v>
      </c>
      <c r="K208" s="248">
        <f>ROUND(E208*J208,2)</f>
        <v>15688.06</v>
      </c>
      <c r="L208" s="248">
        <v>21</v>
      </c>
      <c r="M208" s="248">
        <f>G208*(1+L208/100)</f>
        <v>26296.288700000001</v>
      </c>
      <c r="N208" s="246">
        <v>0</v>
      </c>
      <c r="O208" s="246">
        <f>ROUND(E208*N208,2)</f>
        <v>0</v>
      </c>
      <c r="P208" s="246">
        <v>0</v>
      </c>
      <c r="Q208" s="246">
        <f>ROUND(E208*P208,2)</f>
        <v>0</v>
      </c>
      <c r="R208" s="248"/>
      <c r="S208" s="248" t="s">
        <v>177</v>
      </c>
      <c r="T208" s="249" t="s">
        <v>177</v>
      </c>
      <c r="U208" s="232">
        <v>0.26</v>
      </c>
      <c r="V208" s="232">
        <f>ROUND(E208*U208,2)</f>
        <v>25.8</v>
      </c>
      <c r="W208" s="232"/>
      <c r="X208" s="232" t="s">
        <v>178</v>
      </c>
      <c r="Y208" s="232" t="s">
        <v>179</v>
      </c>
      <c r="Z208" s="212"/>
      <c r="AA208" s="212"/>
      <c r="AB208" s="212"/>
      <c r="AC208" s="212"/>
      <c r="AD208" s="212"/>
      <c r="AE208" s="212"/>
      <c r="AF208" s="212"/>
      <c r="AG208" s="212" t="s">
        <v>180</v>
      </c>
      <c r="AH208" s="212"/>
      <c r="AI208" s="212"/>
      <c r="AJ208" s="212"/>
      <c r="AK208" s="212"/>
      <c r="AL208" s="212"/>
      <c r="AM208" s="212"/>
      <c r="AN208" s="212"/>
      <c r="AO208" s="212"/>
      <c r="AP208" s="212"/>
      <c r="AQ208" s="212"/>
      <c r="AR208" s="212"/>
      <c r="AS208" s="212"/>
      <c r="AT208" s="212"/>
      <c r="AU208" s="212"/>
      <c r="AV208" s="212"/>
      <c r="AW208" s="212"/>
      <c r="AX208" s="212"/>
      <c r="AY208" s="212"/>
      <c r="AZ208" s="212"/>
      <c r="BA208" s="212"/>
      <c r="BB208" s="212"/>
      <c r="BC208" s="212"/>
      <c r="BD208" s="212"/>
      <c r="BE208" s="212"/>
      <c r="BF208" s="212"/>
      <c r="BG208" s="212"/>
      <c r="BH208" s="212"/>
    </row>
    <row r="209" spans="1:60" outlineLevel="2" x14ac:dyDescent="0.25">
      <c r="A209" s="229"/>
      <c r="B209" s="230"/>
      <c r="C209" s="259" t="s">
        <v>656</v>
      </c>
      <c r="D209" s="233"/>
      <c r="E209" s="234">
        <v>86.95</v>
      </c>
      <c r="F209" s="232"/>
      <c r="G209" s="232"/>
      <c r="H209" s="232"/>
      <c r="I209" s="232"/>
      <c r="J209" s="232"/>
      <c r="K209" s="232"/>
      <c r="L209" s="232"/>
      <c r="M209" s="232"/>
      <c r="N209" s="231"/>
      <c r="O209" s="231"/>
      <c r="P209" s="231"/>
      <c r="Q209" s="231"/>
      <c r="R209" s="232"/>
      <c r="S209" s="232"/>
      <c r="T209" s="232"/>
      <c r="U209" s="232"/>
      <c r="V209" s="232"/>
      <c r="W209" s="232"/>
      <c r="X209" s="232"/>
      <c r="Y209" s="232"/>
      <c r="Z209" s="212"/>
      <c r="AA209" s="212"/>
      <c r="AB209" s="212"/>
      <c r="AC209" s="212"/>
      <c r="AD209" s="212"/>
      <c r="AE209" s="212"/>
      <c r="AF209" s="212"/>
      <c r="AG209" s="212" t="s">
        <v>182</v>
      </c>
      <c r="AH209" s="212">
        <v>0</v>
      </c>
      <c r="AI209" s="212"/>
      <c r="AJ209" s="212"/>
      <c r="AK209" s="212"/>
      <c r="AL209" s="212"/>
      <c r="AM209" s="212"/>
      <c r="AN209" s="212"/>
      <c r="AO209" s="212"/>
      <c r="AP209" s="212"/>
      <c r="AQ209" s="212"/>
      <c r="AR209" s="212"/>
      <c r="AS209" s="212"/>
      <c r="AT209" s="212"/>
      <c r="AU209" s="212"/>
      <c r="AV209" s="212"/>
      <c r="AW209" s="212"/>
      <c r="AX209" s="212"/>
      <c r="AY209" s="212"/>
      <c r="AZ209" s="212"/>
      <c r="BA209" s="212"/>
      <c r="BB209" s="212"/>
      <c r="BC209" s="212"/>
      <c r="BD209" s="212"/>
      <c r="BE209" s="212"/>
      <c r="BF209" s="212"/>
      <c r="BG209" s="212"/>
      <c r="BH209" s="212"/>
    </row>
    <row r="210" spans="1:60" outlineLevel="3" x14ac:dyDescent="0.25">
      <c r="A210" s="229"/>
      <c r="B210" s="230"/>
      <c r="C210" s="259" t="s">
        <v>657</v>
      </c>
      <c r="D210" s="233"/>
      <c r="E210" s="234">
        <v>12.285</v>
      </c>
      <c r="F210" s="232"/>
      <c r="G210" s="232"/>
      <c r="H210" s="232"/>
      <c r="I210" s="232"/>
      <c r="J210" s="232"/>
      <c r="K210" s="232"/>
      <c r="L210" s="232"/>
      <c r="M210" s="232"/>
      <c r="N210" s="231"/>
      <c r="O210" s="231"/>
      <c r="P210" s="231"/>
      <c r="Q210" s="231"/>
      <c r="R210" s="232"/>
      <c r="S210" s="232"/>
      <c r="T210" s="232"/>
      <c r="U210" s="232"/>
      <c r="V210" s="232"/>
      <c r="W210" s="232"/>
      <c r="X210" s="232"/>
      <c r="Y210" s="232"/>
      <c r="Z210" s="212"/>
      <c r="AA210" s="212"/>
      <c r="AB210" s="212"/>
      <c r="AC210" s="212"/>
      <c r="AD210" s="212"/>
      <c r="AE210" s="212"/>
      <c r="AF210" s="212"/>
      <c r="AG210" s="212" t="s">
        <v>182</v>
      </c>
      <c r="AH210" s="212">
        <v>0</v>
      </c>
      <c r="AI210" s="212"/>
      <c r="AJ210" s="212"/>
      <c r="AK210" s="212"/>
      <c r="AL210" s="212"/>
      <c r="AM210" s="212"/>
      <c r="AN210" s="212"/>
      <c r="AO210" s="212"/>
      <c r="AP210" s="212"/>
      <c r="AQ210" s="212"/>
      <c r="AR210" s="212"/>
      <c r="AS210" s="212"/>
      <c r="AT210" s="212"/>
      <c r="AU210" s="212"/>
      <c r="AV210" s="212"/>
      <c r="AW210" s="212"/>
      <c r="AX210" s="212"/>
      <c r="AY210" s="212"/>
      <c r="AZ210" s="212"/>
      <c r="BA210" s="212"/>
      <c r="BB210" s="212"/>
      <c r="BC210" s="212"/>
      <c r="BD210" s="212"/>
      <c r="BE210" s="212"/>
      <c r="BF210" s="212"/>
      <c r="BG210" s="212"/>
      <c r="BH210" s="212"/>
    </row>
    <row r="211" spans="1:60" outlineLevel="1" x14ac:dyDescent="0.25">
      <c r="A211" s="250">
        <v>102</v>
      </c>
      <c r="B211" s="251" t="s">
        <v>536</v>
      </c>
      <c r="C211" s="260" t="s">
        <v>537</v>
      </c>
      <c r="D211" s="252" t="s">
        <v>176</v>
      </c>
      <c r="E211" s="253">
        <v>99.234999999999999</v>
      </c>
      <c r="F211" s="254">
        <v>1003</v>
      </c>
      <c r="G211" s="255">
        <f>ROUND(E211*F211,2)</f>
        <v>99532.71</v>
      </c>
      <c r="H211" s="254">
        <v>0</v>
      </c>
      <c r="I211" s="255">
        <f>ROUND(E211*H211,2)</f>
        <v>0</v>
      </c>
      <c r="J211" s="254">
        <v>1003</v>
      </c>
      <c r="K211" s="255">
        <f>ROUND(E211*J211,2)</f>
        <v>99532.71</v>
      </c>
      <c r="L211" s="255">
        <v>21</v>
      </c>
      <c r="M211" s="255">
        <f>G211*(1+L211/100)</f>
        <v>120434.5791</v>
      </c>
      <c r="N211" s="253">
        <v>0</v>
      </c>
      <c r="O211" s="253">
        <f>ROUND(E211*N211,2)</f>
        <v>0</v>
      </c>
      <c r="P211" s="253">
        <v>0</v>
      </c>
      <c r="Q211" s="253">
        <f>ROUND(E211*P211,2)</f>
        <v>0</v>
      </c>
      <c r="R211" s="255"/>
      <c r="S211" s="255" t="s">
        <v>177</v>
      </c>
      <c r="T211" s="256" t="s">
        <v>177</v>
      </c>
      <c r="U211" s="232">
        <v>0.88</v>
      </c>
      <c r="V211" s="232">
        <f>ROUND(E211*U211,2)</f>
        <v>87.33</v>
      </c>
      <c r="W211" s="232"/>
      <c r="X211" s="232" t="s">
        <v>178</v>
      </c>
      <c r="Y211" s="232" t="s">
        <v>179</v>
      </c>
      <c r="Z211" s="212"/>
      <c r="AA211" s="212"/>
      <c r="AB211" s="212"/>
      <c r="AC211" s="212"/>
      <c r="AD211" s="212"/>
      <c r="AE211" s="212"/>
      <c r="AF211" s="212"/>
      <c r="AG211" s="212" t="s">
        <v>180</v>
      </c>
      <c r="AH211" s="212"/>
      <c r="AI211" s="212"/>
      <c r="AJ211" s="212"/>
      <c r="AK211" s="212"/>
      <c r="AL211" s="212"/>
      <c r="AM211" s="212"/>
      <c r="AN211" s="212"/>
      <c r="AO211" s="212"/>
      <c r="AP211" s="212"/>
      <c r="AQ211" s="212"/>
      <c r="AR211" s="212"/>
      <c r="AS211" s="212"/>
      <c r="AT211" s="212"/>
      <c r="AU211" s="212"/>
      <c r="AV211" s="212"/>
      <c r="AW211" s="212"/>
      <c r="AX211" s="212"/>
      <c r="AY211" s="212"/>
      <c r="AZ211" s="212"/>
      <c r="BA211" s="212"/>
      <c r="BB211" s="212"/>
      <c r="BC211" s="212"/>
      <c r="BD211" s="212"/>
      <c r="BE211" s="212"/>
      <c r="BF211" s="212"/>
      <c r="BG211" s="212"/>
      <c r="BH211" s="212"/>
    </row>
    <row r="212" spans="1:60" outlineLevel="1" x14ac:dyDescent="0.25">
      <c r="A212" s="243">
        <v>103</v>
      </c>
      <c r="B212" s="244" t="s">
        <v>658</v>
      </c>
      <c r="C212" s="258" t="s">
        <v>659</v>
      </c>
      <c r="D212" s="245" t="s">
        <v>213</v>
      </c>
      <c r="E212" s="246">
        <v>869.5</v>
      </c>
      <c r="F212" s="247">
        <v>17.3</v>
      </c>
      <c r="G212" s="248">
        <f>ROUND(E212*F212,2)</f>
        <v>15042.35</v>
      </c>
      <c r="H212" s="247">
        <v>0</v>
      </c>
      <c r="I212" s="248">
        <f>ROUND(E212*H212,2)</f>
        <v>0</v>
      </c>
      <c r="J212" s="247">
        <v>17.3</v>
      </c>
      <c r="K212" s="248">
        <f>ROUND(E212*J212,2)</f>
        <v>15042.35</v>
      </c>
      <c r="L212" s="248">
        <v>21</v>
      </c>
      <c r="M212" s="248">
        <f>G212*(1+L212/100)</f>
        <v>18201.2435</v>
      </c>
      <c r="N212" s="246">
        <v>0</v>
      </c>
      <c r="O212" s="246">
        <f>ROUND(E212*N212,2)</f>
        <v>0</v>
      </c>
      <c r="P212" s="246">
        <v>0</v>
      </c>
      <c r="Q212" s="246">
        <f>ROUND(E212*P212,2)</f>
        <v>0</v>
      </c>
      <c r="R212" s="248"/>
      <c r="S212" s="248" t="s">
        <v>177</v>
      </c>
      <c r="T212" s="249" t="s">
        <v>177</v>
      </c>
      <c r="U212" s="232">
        <v>0.03</v>
      </c>
      <c r="V212" s="232">
        <f>ROUND(E212*U212,2)</f>
        <v>26.09</v>
      </c>
      <c r="W212" s="232"/>
      <c r="X212" s="232" t="s">
        <v>178</v>
      </c>
      <c r="Y212" s="232" t="s">
        <v>179</v>
      </c>
      <c r="Z212" s="212"/>
      <c r="AA212" s="212"/>
      <c r="AB212" s="212"/>
      <c r="AC212" s="212"/>
      <c r="AD212" s="212"/>
      <c r="AE212" s="212"/>
      <c r="AF212" s="212"/>
      <c r="AG212" s="212" t="s">
        <v>180</v>
      </c>
      <c r="AH212" s="212"/>
      <c r="AI212" s="212"/>
      <c r="AJ212" s="212"/>
      <c r="AK212" s="212"/>
      <c r="AL212" s="212"/>
      <c r="AM212" s="212"/>
      <c r="AN212" s="212"/>
      <c r="AO212" s="212"/>
      <c r="AP212" s="212"/>
      <c r="AQ212" s="212"/>
      <c r="AR212" s="212"/>
      <c r="AS212" s="212"/>
      <c r="AT212" s="212"/>
      <c r="AU212" s="212"/>
      <c r="AV212" s="212"/>
      <c r="AW212" s="212"/>
      <c r="AX212" s="212"/>
      <c r="AY212" s="212"/>
      <c r="AZ212" s="212"/>
      <c r="BA212" s="212"/>
      <c r="BB212" s="212"/>
      <c r="BC212" s="212"/>
      <c r="BD212" s="212"/>
      <c r="BE212" s="212"/>
      <c r="BF212" s="212"/>
      <c r="BG212" s="212"/>
      <c r="BH212" s="212"/>
    </row>
    <row r="213" spans="1:60" outlineLevel="2" x14ac:dyDescent="0.25">
      <c r="A213" s="229"/>
      <c r="B213" s="230"/>
      <c r="C213" s="259" t="s">
        <v>660</v>
      </c>
      <c r="D213" s="233"/>
      <c r="E213" s="234">
        <v>869.5</v>
      </c>
      <c r="F213" s="232"/>
      <c r="G213" s="232"/>
      <c r="H213" s="232"/>
      <c r="I213" s="232"/>
      <c r="J213" s="232"/>
      <c r="K213" s="232"/>
      <c r="L213" s="232"/>
      <c r="M213" s="232"/>
      <c r="N213" s="231"/>
      <c r="O213" s="231"/>
      <c r="P213" s="231"/>
      <c r="Q213" s="231"/>
      <c r="R213" s="232"/>
      <c r="S213" s="232"/>
      <c r="T213" s="232"/>
      <c r="U213" s="232"/>
      <c r="V213" s="232"/>
      <c r="W213" s="232"/>
      <c r="X213" s="232"/>
      <c r="Y213" s="232"/>
      <c r="Z213" s="212"/>
      <c r="AA213" s="212"/>
      <c r="AB213" s="212"/>
      <c r="AC213" s="212"/>
      <c r="AD213" s="212"/>
      <c r="AE213" s="212"/>
      <c r="AF213" s="212"/>
      <c r="AG213" s="212" t="s">
        <v>182</v>
      </c>
      <c r="AH213" s="212">
        <v>0</v>
      </c>
      <c r="AI213" s="212"/>
      <c r="AJ213" s="212"/>
      <c r="AK213" s="212"/>
      <c r="AL213" s="212"/>
      <c r="AM213" s="212"/>
      <c r="AN213" s="212"/>
      <c r="AO213" s="212"/>
      <c r="AP213" s="212"/>
      <c r="AQ213" s="212"/>
      <c r="AR213" s="212"/>
      <c r="AS213" s="212"/>
      <c r="AT213" s="212"/>
      <c r="AU213" s="212"/>
      <c r="AV213" s="212"/>
      <c r="AW213" s="212"/>
      <c r="AX213" s="212"/>
      <c r="AY213" s="212"/>
      <c r="AZ213" s="212"/>
      <c r="BA213" s="212"/>
      <c r="BB213" s="212"/>
      <c r="BC213" s="212"/>
      <c r="BD213" s="212"/>
      <c r="BE213" s="212"/>
      <c r="BF213" s="212"/>
      <c r="BG213" s="212"/>
      <c r="BH213" s="212"/>
    </row>
    <row r="214" spans="1:60" outlineLevel="1" x14ac:dyDescent="0.25">
      <c r="A214" s="243">
        <v>104</v>
      </c>
      <c r="B214" s="244" t="s">
        <v>661</v>
      </c>
      <c r="C214" s="258" t="s">
        <v>662</v>
      </c>
      <c r="D214" s="245" t="s">
        <v>213</v>
      </c>
      <c r="E214" s="246">
        <v>964</v>
      </c>
      <c r="F214" s="247">
        <v>3.6</v>
      </c>
      <c r="G214" s="248">
        <f>ROUND(E214*F214,2)</f>
        <v>3470.4</v>
      </c>
      <c r="H214" s="247">
        <v>0</v>
      </c>
      <c r="I214" s="248">
        <f>ROUND(E214*H214,2)</f>
        <v>0</v>
      </c>
      <c r="J214" s="247">
        <v>3.6</v>
      </c>
      <c r="K214" s="248">
        <f>ROUND(E214*J214,2)</f>
        <v>3470.4</v>
      </c>
      <c r="L214" s="248">
        <v>21</v>
      </c>
      <c r="M214" s="248">
        <f>G214*(1+L214/100)</f>
        <v>4199.1840000000002</v>
      </c>
      <c r="N214" s="246">
        <v>0</v>
      </c>
      <c r="O214" s="246">
        <f>ROUND(E214*N214,2)</f>
        <v>0</v>
      </c>
      <c r="P214" s="246">
        <v>0</v>
      </c>
      <c r="Q214" s="246">
        <f>ROUND(E214*P214,2)</f>
        <v>0</v>
      </c>
      <c r="R214" s="248"/>
      <c r="S214" s="248" t="s">
        <v>221</v>
      </c>
      <c r="T214" s="249" t="s">
        <v>222</v>
      </c>
      <c r="U214" s="232">
        <v>0</v>
      </c>
      <c r="V214" s="232">
        <f>ROUND(E214*U214,2)</f>
        <v>0</v>
      </c>
      <c r="W214" s="232"/>
      <c r="X214" s="232" t="s">
        <v>178</v>
      </c>
      <c r="Y214" s="232" t="s">
        <v>179</v>
      </c>
      <c r="Z214" s="212"/>
      <c r="AA214" s="212"/>
      <c r="AB214" s="212"/>
      <c r="AC214" s="212"/>
      <c r="AD214" s="212"/>
      <c r="AE214" s="212"/>
      <c r="AF214" s="212"/>
      <c r="AG214" s="212" t="s">
        <v>180</v>
      </c>
      <c r="AH214" s="212"/>
      <c r="AI214" s="212"/>
      <c r="AJ214" s="212"/>
      <c r="AK214" s="212"/>
      <c r="AL214" s="212"/>
      <c r="AM214" s="212"/>
      <c r="AN214" s="212"/>
      <c r="AO214" s="212"/>
      <c r="AP214" s="212"/>
      <c r="AQ214" s="212"/>
      <c r="AR214" s="212"/>
      <c r="AS214" s="212"/>
      <c r="AT214" s="212"/>
      <c r="AU214" s="212"/>
      <c r="AV214" s="212"/>
      <c r="AW214" s="212"/>
      <c r="AX214" s="212"/>
      <c r="AY214" s="212"/>
      <c r="AZ214" s="212"/>
      <c r="BA214" s="212"/>
      <c r="BB214" s="212"/>
      <c r="BC214" s="212"/>
      <c r="BD214" s="212"/>
      <c r="BE214" s="212"/>
      <c r="BF214" s="212"/>
      <c r="BG214" s="212"/>
      <c r="BH214" s="212"/>
    </row>
    <row r="215" spans="1:60" outlineLevel="2" x14ac:dyDescent="0.25">
      <c r="A215" s="229"/>
      <c r="B215" s="230"/>
      <c r="C215" s="270" t="s">
        <v>616</v>
      </c>
      <c r="D215" s="268"/>
      <c r="E215" s="268"/>
      <c r="F215" s="268"/>
      <c r="G215" s="268"/>
      <c r="H215" s="232"/>
      <c r="I215" s="232"/>
      <c r="J215" s="232"/>
      <c r="K215" s="232"/>
      <c r="L215" s="232"/>
      <c r="M215" s="232"/>
      <c r="N215" s="231"/>
      <c r="O215" s="231"/>
      <c r="P215" s="231"/>
      <c r="Q215" s="231"/>
      <c r="R215" s="232"/>
      <c r="S215" s="232"/>
      <c r="T215" s="232"/>
      <c r="U215" s="232"/>
      <c r="V215" s="232"/>
      <c r="W215" s="232"/>
      <c r="X215" s="232"/>
      <c r="Y215" s="232"/>
      <c r="Z215" s="212"/>
      <c r="AA215" s="212"/>
      <c r="AB215" s="212"/>
      <c r="AC215" s="212"/>
      <c r="AD215" s="212"/>
      <c r="AE215" s="212"/>
      <c r="AF215" s="212"/>
      <c r="AG215" s="212" t="s">
        <v>252</v>
      </c>
      <c r="AH215" s="212"/>
      <c r="AI215" s="212"/>
      <c r="AJ215" s="212"/>
      <c r="AK215" s="212"/>
      <c r="AL215" s="212"/>
      <c r="AM215" s="212"/>
      <c r="AN215" s="212"/>
      <c r="AO215" s="212"/>
      <c r="AP215" s="212"/>
      <c r="AQ215" s="212"/>
      <c r="AR215" s="212"/>
      <c r="AS215" s="212"/>
      <c r="AT215" s="212"/>
      <c r="AU215" s="212"/>
      <c r="AV215" s="212"/>
      <c r="AW215" s="212"/>
      <c r="AX215" s="212"/>
      <c r="AY215" s="212"/>
      <c r="AZ215" s="212"/>
      <c r="BA215" s="212"/>
      <c r="BB215" s="212"/>
      <c r="BC215" s="212"/>
      <c r="BD215" s="212"/>
      <c r="BE215" s="212"/>
      <c r="BF215" s="212"/>
      <c r="BG215" s="212"/>
      <c r="BH215" s="212"/>
    </row>
    <row r="216" spans="1:60" ht="13" x14ac:dyDescent="0.25">
      <c r="A216" s="236" t="s">
        <v>172</v>
      </c>
      <c r="B216" s="237" t="s">
        <v>130</v>
      </c>
      <c r="C216" s="257" t="s">
        <v>131</v>
      </c>
      <c r="D216" s="238"/>
      <c r="E216" s="239"/>
      <c r="F216" s="240"/>
      <c r="G216" s="240">
        <f>SUMIF(AG217:AG217,"&lt;&gt;NOR",G217:G217)</f>
        <v>77568.97</v>
      </c>
      <c r="H216" s="240"/>
      <c r="I216" s="240">
        <f>SUM(I217:I217)</f>
        <v>0</v>
      </c>
      <c r="J216" s="240"/>
      <c r="K216" s="240">
        <f>SUM(K217:K217)</f>
        <v>77568.97</v>
      </c>
      <c r="L216" s="240"/>
      <c r="M216" s="240">
        <f>SUM(M217:M217)</f>
        <v>93858.453699999998</v>
      </c>
      <c r="N216" s="239"/>
      <c r="O216" s="239">
        <f>SUM(O217:O217)</f>
        <v>0</v>
      </c>
      <c r="P216" s="239"/>
      <c r="Q216" s="239">
        <f>SUM(Q217:Q217)</f>
        <v>0</v>
      </c>
      <c r="R216" s="240"/>
      <c r="S216" s="240"/>
      <c r="T216" s="241"/>
      <c r="U216" s="235"/>
      <c r="V216" s="235">
        <f>SUM(V217:V217)</f>
        <v>93.21</v>
      </c>
      <c r="W216" s="235"/>
      <c r="X216" s="235"/>
      <c r="Y216" s="235"/>
      <c r="AG216" t="s">
        <v>173</v>
      </c>
    </row>
    <row r="217" spans="1:60" outlineLevel="1" x14ac:dyDescent="0.25">
      <c r="A217" s="243">
        <v>105</v>
      </c>
      <c r="B217" s="244" t="s">
        <v>305</v>
      </c>
      <c r="C217" s="258" t="s">
        <v>306</v>
      </c>
      <c r="D217" s="245" t="s">
        <v>246</v>
      </c>
      <c r="E217" s="246">
        <v>48.420079999999999</v>
      </c>
      <c r="F217" s="247">
        <v>1602</v>
      </c>
      <c r="G217" s="248">
        <f>ROUND(E217*F217,2)</f>
        <v>77568.97</v>
      </c>
      <c r="H217" s="247">
        <v>0</v>
      </c>
      <c r="I217" s="248">
        <f>ROUND(E217*H217,2)</f>
        <v>0</v>
      </c>
      <c r="J217" s="247">
        <v>1602</v>
      </c>
      <c r="K217" s="248">
        <f>ROUND(E217*J217,2)</f>
        <v>77568.97</v>
      </c>
      <c r="L217" s="248">
        <v>21</v>
      </c>
      <c r="M217" s="248">
        <f>G217*(1+L217/100)</f>
        <v>93858.453699999998</v>
      </c>
      <c r="N217" s="246">
        <v>0</v>
      </c>
      <c r="O217" s="246">
        <f>ROUND(E217*N217,2)</f>
        <v>0</v>
      </c>
      <c r="P217" s="246">
        <v>0</v>
      </c>
      <c r="Q217" s="246">
        <f>ROUND(E217*P217,2)</f>
        <v>0</v>
      </c>
      <c r="R217" s="248"/>
      <c r="S217" s="248" t="s">
        <v>177</v>
      </c>
      <c r="T217" s="249" t="s">
        <v>177</v>
      </c>
      <c r="U217" s="232">
        <v>1.925</v>
      </c>
      <c r="V217" s="232">
        <f>ROUND(E217*U217,2)</f>
        <v>93.21</v>
      </c>
      <c r="W217" s="232"/>
      <c r="X217" s="232" t="s">
        <v>247</v>
      </c>
      <c r="Y217" s="232" t="s">
        <v>179</v>
      </c>
      <c r="Z217" s="212"/>
      <c r="AA217" s="212"/>
      <c r="AB217" s="212"/>
      <c r="AC217" s="212"/>
      <c r="AD217" s="212"/>
      <c r="AE217" s="212"/>
      <c r="AF217" s="212"/>
      <c r="AG217" s="212" t="s">
        <v>248</v>
      </c>
      <c r="AH217" s="212"/>
      <c r="AI217" s="212"/>
      <c r="AJ217" s="212"/>
      <c r="AK217" s="212"/>
      <c r="AL217" s="212"/>
      <c r="AM217" s="212"/>
      <c r="AN217" s="212"/>
      <c r="AO217" s="212"/>
      <c r="AP217" s="212"/>
      <c r="AQ217" s="212"/>
      <c r="AR217" s="212"/>
      <c r="AS217" s="212"/>
      <c r="AT217" s="212"/>
      <c r="AU217" s="212"/>
      <c r="AV217" s="212"/>
      <c r="AW217" s="212"/>
      <c r="AX217" s="212"/>
      <c r="AY217" s="212"/>
      <c r="AZ217" s="212"/>
      <c r="BA217" s="212"/>
      <c r="BB217" s="212"/>
      <c r="BC217" s="212"/>
      <c r="BD217" s="212"/>
      <c r="BE217" s="212"/>
      <c r="BF217" s="212"/>
      <c r="BG217" s="212"/>
      <c r="BH217" s="212"/>
    </row>
    <row r="218" spans="1:60" x14ac:dyDescent="0.25">
      <c r="A218" s="3"/>
      <c r="B218" s="4"/>
      <c r="C218" s="261"/>
      <c r="D218" s="6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AE218">
        <v>12</v>
      </c>
      <c r="AF218">
        <v>21</v>
      </c>
      <c r="AG218" t="s">
        <v>158</v>
      </c>
    </row>
    <row r="219" spans="1:60" ht="13" x14ac:dyDescent="0.25">
      <c r="A219" s="215"/>
      <c r="B219" s="216" t="s">
        <v>31</v>
      </c>
      <c r="C219" s="262"/>
      <c r="D219" s="217"/>
      <c r="E219" s="218"/>
      <c r="F219" s="218"/>
      <c r="G219" s="242">
        <f>G8+G47+G86+G148+G170+G216</f>
        <v>1993751.88</v>
      </c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AE219">
        <f>SUMIF(L7:L217,AE218,G7:G217)</f>
        <v>0</v>
      </c>
      <c r="AF219">
        <f>SUMIF(L7:L217,AF218,G7:G217)</f>
        <v>1993751.88</v>
      </c>
      <c r="AG219" t="s">
        <v>201</v>
      </c>
    </row>
    <row r="220" spans="1:60" x14ac:dyDescent="0.25">
      <c r="A220" s="3"/>
      <c r="B220" s="4"/>
      <c r="C220" s="261"/>
      <c r="D220" s="6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60" x14ac:dyDescent="0.25">
      <c r="A221" s="3"/>
      <c r="B221" s="4"/>
      <c r="C221" s="261"/>
      <c r="D221" s="6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60" x14ac:dyDescent="0.25">
      <c r="A222" s="219" t="s">
        <v>202</v>
      </c>
      <c r="B222" s="219"/>
      <c r="C222" s="263"/>
      <c r="D222" s="6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60" x14ac:dyDescent="0.25">
      <c r="A223" s="220"/>
      <c r="B223" s="221"/>
      <c r="C223" s="264"/>
      <c r="D223" s="221"/>
      <c r="E223" s="221"/>
      <c r="F223" s="221"/>
      <c r="G223" s="22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AG223" t="s">
        <v>203</v>
      </c>
    </row>
    <row r="224" spans="1:60" x14ac:dyDescent="0.25">
      <c r="A224" s="223"/>
      <c r="B224" s="224"/>
      <c r="C224" s="265"/>
      <c r="D224" s="224"/>
      <c r="E224" s="224"/>
      <c r="F224" s="224"/>
      <c r="G224" s="225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33" x14ac:dyDescent="0.25">
      <c r="A225" s="223"/>
      <c r="B225" s="224"/>
      <c r="C225" s="265"/>
      <c r="D225" s="224"/>
      <c r="E225" s="224"/>
      <c r="F225" s="224"/>
      <c r="G225" s="225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33" x14ac:dyDescent="0.25">
      <c r="A226" s="223"/>
      <c r="B226" s="224"/>
      <c r="C226" s="265"/>
      <c r="D226" s="224"/>
      <c r="E226" s="224"/>
      <c r="F226" s="224"/>
      <c r="G226" s="225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33" x14ac:dyDescent="0.25">
      <c r="A227" s="226"/>
      <c r="B227" s="227"/>
      <c r="C227" s="266"/>
      <c r="D227" s="227"/>
      <c r="E227" s="227"/>
      <c r="F227" s="227"/>
      <c r="G227" s="228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33" x14ac:dyDescent="0.25">
      <c r="A228" s="3"/>
      <c r="B228" s="4"/>
      <c r="C228" s="261"/>
      <c r="D228" s="6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33" x14ac:dyDescent="0.25">
      <c r="C229" s="267"/>
      <c r="D229" s="10"/>
      <c r="AG229" t="s">
        <v>204</v>
      </c>
    </row>
    <row r="230" spans="1:33" x14ac:dyDescent="0.25">
      <c r="D230" s="10"/>
    </row>
    <row r="231" spans="1:33" x14ac:dyDescent="0.25">
      <c r="D231" s="10"/>
    </row>
    <row r="232" spans="1:33" x14ac:dyDescent="0.25">
      <c r="D232" s="10"/>
    </row>
    <row r="233" spans="1:33" x14ac:dyDescent="0.25">
      <c r="D233" s="10"/>
    </row>
    <row r="234" spans="1:33" x14ac:dyDescent="0.25">
      <c r="D234" s="10"/>
    </row>
    <row r="235" spans="1:33" x14ac:dyDescent="0.25">
      <c r="D235" s="10"/>
    </row>
    <row r="236" spans="1:33" x14ac:dyDescent="0.25">
      <c r="D236" s="10"/>
    </row>
    <row r="237" spans="1:33" x14ac:dyDescent="0.25">
      <c r="D237" s="10"/>
    </row>
    <row r="238" spans="1:33" x14ac:dyDescent="0.25">
      <c r="D238" s="10"/>
    </row>
    <row r="239" spans="1:33" x14ac:dyDescent="0.25">
      <c r="D239" s="10"/>
    </row>
    <row r="240" spans="1:33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29">
    <mergeCell ref="C215:G215"/>
    <mergeCell ref="C125:G125"/>
    <mergeCell ref="C127:G127"/>
    <mergeCell ref="C129:G129"/>
    <mergeCell ref="C147:G147"/>
    <mergeCell ref="C169:G169"/>
    <mergeCell ref="C180:G180"/>
    <mergeCell ref="C113:G113"/>
    <mergeCell ref="C115:G115"/>
    <mergeCell ref="C117:G117"/>
    <mergeCell ref="C119:G119"/>
    <mergeCell ref="C121:G121"/>
    <mergeCell ref="C123:G123"/>
    <mergeCell ref="C85:G85"/>
    <mergeCell ref="C88:G88"/>
    <mergeCell ref="C93:G93"/>
    <mergeCell ref="C99:G99"/>
    <mergeCell ref="C109:G109"/>
    <mergeCell ref="C111:G111"/>
    <mergeCell ref="A1:G1"/>
    <mergeCell ref="C2:G2"/>
    <mergeCell ref="C3:G3"/>
    <mergeCell ref="C4:G4"/>
    <mergeCell ref="A222:C222"/>
    <mergeCell ref="A223:G227"/>
    <mergeCell ref="C56:G56"/>
    <mergeCell ref="C58:G58"/>
    <mergeCell ref="C60:G60"/>
    <mergeCell ref="C62:G62"/>
  </mergeCells>
  <pageMargins left="0.59055118110236204" right="0.196850393700787" top="0.75" bottom="0.75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3FF34-96FF-45DE-958F-F07CBAF81349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5" outlineLevelRow="3" x14ac:dyDescent="0.25"/>
  <cols>
    <col min="1" max="1" width="3.36328125" customWidth="1"/>
    <col min="2" max="2" width="12.453125" style="176" customWidth="1"/>
    <col min="3" max="3" width="38.1796875" style="176" customWidth="1"/>
    <col min="4" max="4" width="4.81640625" customWidth="1"/>
    <col min="5" max="5" width="10.453125" customWidth="1"/>
    <col min="6" max="6" width="9.81640625" customWidth="1"/>
    <col min="7" max="7" width="12.6328125" customWidth="1"/>
    <col min="8" max="18" width="0" hidden="1" customWidth="1"/>
    <col min="20" max="20" width="9.08984375" customWidth="1"/>
    <col min="21" max="25" width="0" hidden="1" customWidth="1"/>
    <col min="29" max="29" width="0" hidden="1" customWidth="1"/>
    <col min="31" max="41" width="0" hidden="1" customWidth="1"/>
    <col min="53" max="53" width="73.6328125" customWidth="1"/>
  </cols>
  <sheetData>
    <row r="1" spans="1:60" ht="15.75" customHeight="1" x14ac:dyDescent="0.35">
      <c r="A1" s="197" t="s">
        <v>7</v>
      </c>
      <c r="B1" s="197"/>
      <c r="C1" s="197"/>
      <c r="D1" s="197"/>
      <c r="E1" s="197"/>
      <c r="F1" s="197"/>
      <c r="G1" s="197"/>
      <c r="AG1" t="s">
        <v>146</v>
      </c>
    </row>
    <row r="2" spans="1:60" ht="2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147</v>
      </c>
    </row>
    <row r="3" spans="1:60" ht="25" customHeight="1" x14ac:dyDescent="0.25">
      <c r="A3" s="198" t="s">
        <v>9</v>
      </c>
      <c r="B3" s="49" t="s">
        <v>75</v>
      </c>
      <c r="C3" s="201" t="s">
        <v>76</v>
      </c>
      <c r="D3" s="199"/>
      <c r="E3" s="199"/>
      <c r="F3" s="199"/>
      <c r="G3" s="200"/>
      <c r="AC3" s="176" t="s">
        <v>663</v>
      </c>
      <c r="AG3" t="s">
        <v>148</v>
      </c>
    </row>
    <row r="4" spans="1:60" ht="25" customHeight="1" x14ac:dyDescent="0.25">
      <c r="A4" s="202" t="s">
        <v>10</v>
      </c>
      <c r="B4" s="203" t="s">
        <v>75</v>
      </c>
      <c r="C4" s="204" t="s">
        <v>76</v>
      </c>
      <c r="D4" s="205"/>
      <c r="E4" s="205"/>
      <c r="F4" s="205"/>
      <c r="G4" s="206"/>
      <c r="AG4" t="s">
        <v>149</v>
      </c>
    </row>
    <row r="5" spans="1:60" x14ac:dyDescent="0.25">
      <c r="D5" s="10"/>
    </row>
    <row r="6" spans="1:60" ht="37.5" x14ac:dyDescent="0.25">
      <c r="A6" s="208" t="s">
        <v>150</v>
      </c>
      <c r="B6" s="210" t="s">
        <v>151</v>
      </c>
      <c r="C6" s="210" t="s">
        <v>152</v>
      </c>
      <c r="D6" s="209" t="s">
        <v>153</v>
      </c>
      <c r="E6" s="208" t="s">
        <v>154</v>
      </c>
      <c r="F6" s="207" t="s">
        <v>155</v>
      </c>
      <c r="G6" s="208" t="s">
        <v>31</v>
      </c>
      <c r="H6" s="211" t="s">
        <v>32</v>
      </c>
      <c r="I6" s="211" t="s">
        <v>156</v>
      </c>
      <c r="J6" s="211" t="s">
        <v>33</v>
      </c>
      <c r="K6" s="211" t="s">
        <v>157</v>
      </c>
      <c r="L6" s="211" t="s">
        <v>158</v>
      </c>
      <c r="M6" s="211" t="s">
        <v>159</v>
      </c>
      <c r="N6" s="211" t="s">
        <v>160</v>
      </c>
      <c r="O6" s="211" t="s">
        <v>161</v>
      </c>
      <c r="P6" s="211" t="s">
        <v>162</v>
      </c>
      <c r="Q6" s="211" t="s">
        <v>163</v>
      </c>
      <c r="R6" s="211" t="s">
        <v>164</v>
      </c>
      <c r="S6" s="211" t="s">
        <v>165</v>
      </c>
      <c r="T6" s="211" t="s">
        <v>166</v>
      </c>
      <c r="U6" s="211" t="s">
        <v>167</v>
      </c>
      <c r="V6" s="211" t="s">
        <v>168</v>
      </c>
      <c r="W6" s="211" t="s">
        <v>169</v>
      </c>
      <c r="X6" s="211" t="s">
        <v>170</v>
      </c>
      <c r="Y6" s="211" t="s">
        <v>171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ht="13" x14ac:dyDescent="0.25">
      <c r="A8" s="236" t="s">
        <v>172</v>
      </c>
      <c r="B8" s="237" t="s">
        <v>144</v>
      </c>
      <c r="C8" s="257" t="s">
        <v>29</v>
      </c>
      <c r="D8" s="238"/>
      <c r="E8" s="239"/>
      <c r="F8" s="240"/>
      <c r="G8" s="240">
        <f>SUMIF(AG9:AG19,"&lt;&gt;NOR",G9:G19)</f>
        <v>504000</v>
      </c>
      <c r="H8" s="240"/>
      <c r="I8" s="240">
        <f>SUM(I9:I19)</f>
        <v>0</v>
      </c>
      <c r="J8" s="240"/>
      <c r="K8" s="240">
        <f>SUM(K9:K19)</f>
        <v>504000</v>
      </c>
      <c r="L8" s="240"/>
      <c r="M8" s="240">
        <f>SUM(M9:M19)</f>
        <v>609840</v>
      </c>
      <c r="N8" s="239"/>
      <c r="O8" s="239">
        <f>SUM(O9:O19)</f>
        <v>0</v>
      </c>
      <c r="P8" s="239"/>
      <c r="Q8" s="239">
        <f>SUM(Q9:Q19)</f>
        <v>0</v>
      </c>
      <c r="R8" s="240"/>
      <c r="S8" s="240"/>
      <c r="T8" s="241"/>
      <c r="U8" s="235"/>
      <c r="V8" s="235">
        <f>SUM(V9:V19)</f>
        <v>0</v>
      </c>
      <c r="W8" s="235"/>
      <c r="X8" s="235"/>
      <c r="Y8" s="235"/>
      <c r="AG8" t="s">
        <v>173</v>
      </c>
    </row>
    <row r="9" spans="1:60" outlineLevel="1" x14ac:dyDescent="0.25">
      <c r="A9" s="243">
        <v>1</v>
      </c>
      <c r="B9" s="244" t="s">
        <v>664</v>
      </c>
      <c r="C9" s="258" t="s">
        <v>665</v>
      </c>
      <c r="D9" s="245" t="s">
        <v>666</v>
      </c>
      <c r="E9" s="246">
        <v>1</v>
      </c>
      <c r="F9" s="247">
        <v>36000</v>
      </c>
      <c r="G9" s="248">
        <f>ROUND(E9*F9,2)</f>
        <v>36000</v>
      </c>
      <c r="H9" s="247">
        <v>0</v>
      </c>
      <c r="I9" s="248">
        <f>ROUND(E9*H9,2)</f>
        <v>0</v>
      </c>
      <c r="J9" s="247">
        <v>36000</v>
      </c>
      <c r="K9" s="248">
        <f>ROUND(E9*J9,2)</f>
        <v>36000</v>
      </c>
      <c r="L9" s="248">
        <v>21</v>
      </c>
      <c r="M9" s="248">
        <f>G9*(1+L9/100)</f>
        <v>43560</v>
      </c>
      <c r="N9" s="246">
        <v>0</v>
      </c>
      <c r="O9" s="246">
        <f>ROUND(E9*N9,2)</f>
        <v>0</v>
      </c>
      <c r="P9" s="246">
        <v>0</v>
      </c>
      <c r="Q9" s="246">
        <f>ROUND(E9*P9,2)</f>
        <v>0</v>
      </c>
      <c r="R9" s="248"/>
      <c r="S9" s="248" t="s">
        <v>177</v>
      </c>
      <c r="T9" s="249" t="s">
        <v>222</v>
      </c>
      <c r="U9" s="232">
        <v>0</v>
      </c>
      <c r="V9" s="232">
        <f>ROUND(E9*U9,2)</f>
        <v>0</v>
      </c>
      <c r="W9" s="232"/>
      <c r="X9" s="232" t="s">
        <v>75</v>
      </c>
      <c r="Y9" s="232" t="s">
        <v>179</v>
      </c>
      <c r="Z9" s="212"/>
      <c r="AA9" s="212"/>
      <c r="AB9" s="212"/>
      <c r="AC9" s="212"/>
      <c r="AD9" s="212"/>
      <c r="AE9" s="212"/>
      <c r="AF9" s="212"/>
      <c r="AG9" s="212" t="s">
        <v>667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70" t="s">
        <v>693</v>
      </c>
      <c r="D10" s="268"/>
      <c r="E10" s="268"/>
      <c r="F10" s="268"/>
      <c r="G10" s="268"/>
      <c r="H10" s="232"/>
      <c r="I10" s="232"/>
      <c r="J10" s="232"/>
      <c r="K10" s="232"/>
      <c r="L10" s="232"/>
      <c r="M10" s="232"/>
      <c r="N10" s="231"/>
      <c r="O10" s="231"/>
      <c r="P10" s="231"/>
      <c r="Q10" s="231"/>
      <c r="R10" s="232"/>
      <c r="S10" s="232"/>
      <c r="T10" s="232"/>
      <c r="U10" s="232"/>
      <c r="V10" s="232"/>
      <c r="W10" s="232"/>
      <c r="X10" s="232"/>
      <c r="Y10" s="232"/>
      <c r="Z10" s="212"/>
      <c r="AA10" s="212"/>
      <c r="AB10" s="212"/>
      <c r="AC10" s="212"/>
      <c r="AD10" s="212"/>
      <c r="AE10" s="212"/>
      <c r="AF10" s="212"/>
      <c r="AG10" s="212" t="s">
        <v>252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ht="20.5" outlineLevel="3" x14ac:dyDescent="0.25">
      <c r="A11" s="229"/>
      <c r="B11" s="230"/>
      <c r="C11" s="272" t="s">
        <v>668</v>
      </c>
      <c r="D11" s="271"/>
      <c r="E11" s="271"/>
      <c r="F11" s="271"/>
      <c r="G11" s="271"/>
      <c r="H11" s="232"/>
      <c r="I11" s="232"/>
      <c r="J11" s="232"/>
      <c r="K11" s="232"/>
      <c r="L11" s="232"/>
      <c r="M11" s="232"/>
      <c r="N11" s="231"/>
      <c r="O11" s="231"/>
      <c r="P11" s="231"/>
      <c r="Q11" s="231"/>
      <c r="R11" s="232"/>
      <c r="S11" s="232"/>
      <c r="T11" s="232"/>
      <c r="U11" s="232"/>
      <c r="V11" s="232"/>
      <c r="W11" s="232"/>
      <c r="X11" s="232"/>
      <c r="Y11" s="232"/>
      <c r="Z11" s="212"/>
      <c r="AA11" s="212"/>
      <c r="AB11" s="212"/>
      <c r="AC11" s="212"/>
      <c r="AD11" s="212"/>
      <c r="AE11" s="212"/>
      <c r="AF11" s="212"/>
      <c r="AG11" s="212" t="s">
        <v>252</v>
      </c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69" t="str">
        <f>C11</f>
        <v>Vyhotovení protokolu o vytyčení stavby se seznamem souřadnic vytyčených bodů a jejich polohopisnými (S-JTSK) a výškopisnými (Bpv) hodnotami.</v>
      </c>
      <c r="BB11" s="212"/>
      <c r="BC11" s="212"/>
      <c r="BD11" s="212"/>
      <c r="BE11" s="212"/>
      <c r="BF11" s="212"/>
      <c r="BG11" s="212"/>
      <c r="BH11" s="212"/>
    </row>
    <row r="12" spans="1:60" outlineLevel="1" x14ac:dyDescent="0.25">
      <c r="A12" s="243">
        <v>2</v>
      </c>
      <c r="B12" s="244" t="s">
        <v>669</v>
      </c>
      <c r="C12" s="258" t="s">
        <v>670</v>
      </c>
      <c r="D12" s="245" t="s">
        <v>666</v>
      </c>
      <c r="E12" s="246">
        <v>1</v>
      </c>
      <c r="F12" s="247">
        <v>36000</v>
      </c>
      <c r="G12" s="248">
        <f>ROUND(E12*F12,2)</f>
        <v>36000</v>
      </c>
      <c r="H12" s="247">
        <v>0</v>
      </c>
      <c r="I12" s="248">
        <f>ROUND(E12*H12,2)</f>
        <v>0</v>
      </c>
      <c r="J12" s="247">
        <v>36000</v>
      </c>
      <c r="K12" s="248">
        <f>ROUND(E12*J12,2)</f>
        <v>36000</v>
      </c>
      <c r="L12" s="248">
        <v>21</v>
      </c>
      <c r="M12" s="248">
        <f>G12*(1+L12/100)</f>
        <v>43560</v>
      </c>
      <c r="N12" s="246">
        <v>0</v>
      </c>
      <c r="O12" s="246">
        <f>ROUND(E12*N12,2)</f>
        <v>0</v>
      </c>
      <c r="P12" s="246">
        <v>0</v>
      </c>
      <c r="Q12" s="246">
        <f>ROUND(E12*P12,2)</f>
        <v>0</v>
      </c>
      <c r="R12" s="248"/>
      <c r="S12" s="248" t="s">
        <v>177</v>
      </c>
      <c r="T12" s="249" t="s">
        <v>222</v>
      </c>
      <c r="U12" s="232">
        <v>0</v>
      </c>
      <c r="V12" s="232">
        <f>ROUND(E12*U12,2)</f>
        <v>0</v>
      </c>
      <c r="W12" s="232"/>
      <c r="X12" s="232" t="s">
        <v>75</v>
      </c>
      <c r="Y12" s="232" t="s">
        <v>179</v>
      </c>
      <c r="Z12" s="212"/>
      <c r="AA12" s="212"/>
      <c r="AB12" s="212"/>
      <c r="AC12" s="212"/>
      <c r="AD12" s="212"/>
      <c r="AE12" s="212"/>
      <c r="AF12" s="212"/>
      <c r="AG12" s="212" t="s">
        <v>667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2" x14ac:dyDescent="0.25">
      <c r="A13" s="229"/>
      <c r="B13" s="230"/>
      <c r="C13" s="270" t="s">
        <v>671</v>
      </c>
      <c r="D13" s="268"/>
      <c r="E13" s="268"/>
      <c r="F13" s="268"/>
      <c r="G13" s="268"/>
      <c r="H13" s="232"/>
      <c r="I13" s="232"/>
      <c r="J13" s="232"/>
      <c r="K13" s="232"/>
      <c r="L13" s="232"/>
      <c r="M13" s="232"/>
      <c r="N13" s="231"/>
      <c r="O13" s="231"/>
      <c r="P13" s="231"/>
      <c r="Q13" s="231"/>
      <c r="R13" s="232"/>
      <c r="S13" s="232"/>
      <c r="T13" s="232"/>
      <c r="U13" s="232"/>
      <c r="V13" s="232"/>
      <c r="W13" s="232"/>
      <c r="X13" s="232"/>
      <c r="Y13" s="232"/>
      <c r="Z13" s="212"/>
      <c r="AA13" s="212"/>
      <c r="AB13" s="212"/>
      <c r="AC13" s="212"/>
      <c r="AD13" s="212"/>
      <c r="AE13" s="212"/>
      <c r="AF13" s="212"/>
      <c r="AG13" s="212" t="s">
        <v>252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69" t="str">
        <f>C13</f>
        <v>Zaměření a vytýčení stávajících inženýrských sítí v místě stavby z hlediska jejich ochrany při provádění stavby.</v>
      </c>
      <c r="BB13" s="212"/>
      <c r="BC13" s="212"/>
      <c r="BD13" s="212"/>
      <c r="BE13" s="212"/>
      <c r="BF13" s="212"/>
      <c r="BG13" s="212"/>
      <c r="BH13" s="212"/>
    </row>
    <row r="14" spans="1:60" outlineLevel="1" x14ac:dyDescent="0.25">
      <c r="A14" s="243">
        <v>3</v>
      </c>
      <c r="B14" s="244" t="s">
        <v>672</v>
      </c>
      <c r="C14" s="258" t="s">
        <v>673</v>
      </c>
      <c r="D14" s="245" t="s">
        <v>666</v>
      </c>
      <c r="E14" s="246">
        <v>1</v>
      </c>
      <c r="F14" s="247">
        <v>81000</v>
      </c>
      <c r="G14" s="248">
        <f>ROUND(E14*F14,2)</f>
        <v>81000</v>
      </c>
      <c r="H14" s="247">
        <v>0</v>
      </c>
      <c r="I14" s="248">
        <f>ROUND(E14*H14,2)</f>
        <v>0</v>
      </c>
      <c r="J14" s="247">
        <v>81000</v>
      </c>
      <c r="K14" s="248">
        <f>ROUND(E14*J14,2)</f>
        <v>81000</v>
      </c>
      <c r="L14" s="248">
        <v>21</v>
      </c>
      <c r="M14" s="248">
        <f>G14*(1+L14/100)</f>
        <v>98010</v>
      </c>
      <c r="N14" s="246">
        <v>0</v>
      </c>
      <c r="O14" s="246">
        <f>ROUND(E14*N14,2)</f>
        <v>0</v>
      </c>
      <c r="P14" s="246">
        <v>0</v>
      </c>
      <c r="Q14" s="246">
        <f>ROUND(E14*P14,2)</f>
        <v>0</v>
      </c>
      <c r="R14" s="248"/>
      <c r="S14" s="248" t="s">
        <v>177</v>
      </c>
      <c r="T14" s="249" t="s">
        <v>222</v>
      </c>
      <c r="U14" s="232">
        <v>0</v>
      </c>
      <c r="V14" s="232">
        <f>ROUND(E14*U14,2)</f>
        <v>0</v>
      </c>
      <c r="W14" s="232"/>
      <c r="X14" s="232" t="s">
        <v>75</v>
      </c>
      <c r="Y14" s="232" t="s">
        <v>179</v>
      </c>
      <c r="Z14" s="212"/>
      <c r="AA14" s="212"/>
      <c r="AB14" s="212"/>
      <c r="AC14" s="212"/>
      <c r="AD14" s="212"/>
      <c r="AE14" s="212"/>
      <c r="AF14" s="212"/>
      <c r="AG14" s="212" t="s">
        <v>667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ht="30.5" outlineLevel="2" x14ac:dyDescent="0.25">
      <c r="A15" s="229"/>
      <c r="B15" s="230"/>
      <c r="C15" s="270" t="s">
        <v>674</v>
      </c>
      <c r="D15" s="268"/>
      <c r="E15" s="268"/>
      <c r="F15" s="268"/>
      <c r="G15" s="268"/>
      <c r="H15" s="232"/>
      <c r="I15" s="232"/>
      <c r="J15" s="232"/>
      <c r="K15" s="232"/>
      <c r="L15" s="232"/>
      <c r="M15" s="232"/>
      <c r="N15" s="231"/>
      <c r="O15" s="231"/>
      <c r="P15" s="231"/>
      <c r="Q15" s="231"/>
      <c r="R15" s="232"/>
      <c r="S15" s="232"/>
      <c r="T15" s="232"/>
      <c r="U15" s="232"/>
      <c r="V15" s="232"/>
      <c r="W15" s="232"/>
      <c r="X15" s="232"/>
      <c r="Y15" s="232"/>
      <c r="Z15" s="212"/>
      <c r="AA15" s="212"/>
      <c r="AB15" s="212"/>
      <c r="AC15" s="212"/>
      <c r="AD15" s="212"/>
      <c r="AE15" s="212"/>
      <c r="AF15" s="212"/>
      <c r="AG15" s="212" t="s">
        <v>252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69" t="str">
        <f>C15</f>
        <v>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v>
      </c>
      <c r="BB15" s="212"/>
      <c r="BC15" s="212"/>
      <c r="BD15" s="212"/>
      <c r="BE15" s="212"/>
      <c r="BF15" s="212"/>
      <c r="BG15" s="212"/>
      <c r="BH15" s="212"/>
    </row>
    <row r="16" spans="1:60" outlineLevel="1" x14ac:dyDescent="0.25">
      <c r="A16" s="243">
        <v>4</v>
      </c>
      <c r="B16" s="244" t="s">
        <v>675</v>
      </c>
      <c r="C16" s="258" t="s">
        <v>676</v>
      </c>
      <c r="D16" s="245" t="s">
        <v>666</v>
      </c>
      <c r="E16" s="246">
        <v>1</v>
      </c>
      <c r="F16" s="247">
        <v>270000</v>
      </c>
      <c r="G16" s="248">
        <f>ROUND(E16*F16,2)</f>
        <v>270000</v>
      </c>
      <c r="H16" s="247">
        <v>0</v>
      </c>
      <c r="I16" s="248">
        <f>ROUND(E16*H16,2)</f>
        <v>0</v>
      </c>
      <c r="J16" s="247">
        <v>270000</v>
      </c>
      <c r="K16" s="248">
        <f>ROUND(E16*J16,2)</f>
        <v>270000</v>
      </c>
      <c r="L16" s="248">
        <v>21</v>
      </c>
      <c r="M16" s="248">
        <f>G16*(1+L16/100)</f>
        <v>326700</v>
      </c>
      <c r="N16" s="246">
        <v>0</v>
      </c>
      <c r="O16" s="246">
        <f>ROUND(E16*N16,2)</f>
        <v>0</v>
      </c>
      <c r="P16" s="246">
        <v>0</v>
      </c>
      <c r="Q16" s="246">
        <f>ROUND(E16*P16,2)</f>
        <v>0</v>
      </c>
      <c r="R16" s="248"/>
      <c r="S16" s="248" t="s">
        <v>177</v>
      </c>
      <c r="T16" s="249" t="s">
        <v>222</v>
      </c>
      <c r="U16" s="232">
        <v>0</v>
      </c>
      <c r="V16" s="232">
        <f>ROUND(E16*U16,2)</f>
        <v>0</v>
      </c>
      <c r="W16" s="232"/>
      <c r="X16" s="232" t="s">
        <v>75</v>
      </c>
      <c r="Y16" s="232" t="s">
        <v>179</v>
      </c>
      <c r="Z16" s="212"/>
      <c r="AA16" s="212"/>
      <c r="AB16" s="212"/>
      <c r="AC16" s="212"/>
      <c r="AD16" s="212"/>
      <c r="AE16" s="212"/>
      <c r="AF16" s="212"/>
      <c r="AG16" s="212" t="s">
        <v>667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ht="30.5" outlineLevel="2" x14ac:dyDescent="0.25">
      <c r="A17" s="229"/>
      <c r="B17" s="230"/>
      <c r="C17" s="270" t="s">
        <v>677</v>
      </c>
      <c r="D17" s="268"/>
      <c r="E17" s="268"/>
      <c r="F17" s="268"/>
      <c r="G17" s="268"/>
      <c r="H17" s="232"/>
      <c r="I17" s="232"/>
      <c r="J17" s="232"/>
      <c r="K17" s="232"/>
      <c r="L17" s="232"/>
      <c r="M17" s="232"/>
      <c r="N17" s="231"/>
      <c r="O17" s="231"/>
      <c r="P17" s="231"/>
      <c r="Q17" s="231"/>
      <c r="R17" s="232"/>
      <c r="S17" s="232"/>
      <c r="T17" s="232"/>
      <c r="U17" s="232"/>
      <c r="V17" s="232"/>
      <c r="W17" s="232"/>
      <c r="X17" s="232"/>
      <c r="Y17" s="232"/>
      <c r="Z17" s="212"/>
      <c r="AA17" s="212"/>
      <c r="AB17" s="212"/>
      <c r="AC17" s="212"/>
      <c r="AD17" s="212"/>
      <c r="AE17" s="212"/>
      <c r="AF17" s="212"/>
      <c r="AG17" s="212" t="s">
        <v>252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69" t="str">
        <f>C17</f>
        <v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v>
      </c>
      <c r="BB17" s="212"/>
      <c r="BC17" s="212"/>
      <c r="BD17" s="212"/>
      <c r="BE17" s="212"/>
      <c r="BF17" s="212"/>
      <c r="BG17" s="212"/>
      <c r="BH17" s="212"/>
    </row>
    <row r="18" spans="1:60" outlineLevel="1" x14ac:dyDescent="0.25">
      <c r="A18" s="243">
        <v>5</v>
      </c>
      <c r="B18" s="244" t="s">
        <v>678</v>
      </c>
      <c r="C18" s="258" t="s">
        <v>679</v>
      </c>
      <c r="D18" s="245" t="s">
        <v>666</v>
      </c>
      <c r="E18" s="246">
        <v>1</v>
      </c>
      <c r="F18" s="247">
        <v>81000</v>
      </c>
      <c r="G18" s="248">
        <f>ROUND(E18*F18,2)</f>
        <v>81000</v>
      </c>
      <c r="H18" s="247">
        <v>0</v>
      </c>
      <c r="I18" s="248">
        <f>ROUND(E18*H18,2)</f>
        <v>0</v>
      </c>
      <c r="J18" s="247">
        <v>81000</v>
      </c>
      <c r="K18" s="248">
        <f>ROUND(E18*J18,2)</f>
        <v>81000</v>
      </c>
      <c r="L18" s="248">
        <v>21</v>
      </c>
      <c r="M18" s="248">
        <f>G18*(1+L18/100)</f>
        <v>98010</v>
      </c>
      <c r="N18" s="246">
        <v>0</v>
      </c>
      <c r="O18" s="246">
        <f>ROUND(E18*N18,2)</f>
        <v>0</v>
      </c>
      <c r="P18" s="246">
        <v>0</v>
      </c>
      <c r="Q18" s="246">
        <f>ROUND(E18*P18,2)</f>
        <v>0</v>
      </c>
      <c r="R18" s="248"/>
      <c r="S18" s="248" t="s">
        <v>177</v>
      </c>
      <c r="T18" s="249" t="s">
        <v>222</v>
      </c>
      <c r="U18" s="232">
        <v>0</v>
      </c>
      <c r="V18" s="232">
        <f>ROUND(E18*U18,2)</f>
        <v>0</v>
      </c>
      <c r="W18" s="232"/>
      <c r="X18" s="232" t="s">
        <v>75</v>
      </c>
      <c r="Y18" s="232" t="s">
        <v>179</v>
      </c>
      <c r="Z18" s="212"/>
      <c r="AA18" s="212"/>
      <c r="AB18" s="212"/>
      <c r="AC18" s="212"/>
      <c r="AD18" s="212"/>
      <c r="AE18" s="212"/>
      <c r="AF18" s="212"/>
      <c r="AG18" s="212" t="s">
        <v>667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ht="20.5" outlineLevel="2" x14ac:dyDescent="0.25">
      <c r="A19" s="229"/>
      <c r="B19" s="230"/>
      <c r="C19" s="270" t="s">
        <v>680</v>
      </c>
      <c r="D19" s="268"/>
      <c r="E19" s="268"/>
      <c r="F19" s="268"/>
      <c r="G19" s="268"/>
      <c r="H19" s="232"/>
      <c r="I19" s="232"/>
      <c r="J19" s="232"/>
      <c r="K19" s="232"/>
      <c r="L19" s="232"/>
      <c r="M19" s="232"/>
      <c r="N19" s="231"/>
      <c r="O19" s="231"/>
      <c r="P19" s="231"/>
      <c r="Q19" s="231"/>
      <c r="R19" s="232"/>
      <c r="S19" s="232"/>
      <c r="T19" s="232"/>
      <c r="U19" s="232"/>
      <c r="V19" s="232"/>
      <c r="W19" s="232"/>
      <c r="X19" s="232"/>
      <c r="Y19" s="232"/>
      <c r="Z19" s="212"/>
      <c r="AA19" s="212"/>
      <c r="AB19" s="212"/>
      <c r="AC19" s="212"/>
      <c r="AD19" s="212"/>
      <c r="AE19" s="212"/>
      <c r="AF19" s="212"/>
      <c r="AG19" s="212" t="s">
        <v>252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69" t="str">
        <f>C19</f>
        <v>Odstranění objektů zařízení staveniště včetně přípojek energií a jejich odvoz. Položka zahrnuje i náklady na úpravu povrchů po odstranění zařízení staveniště a úklid ploch, na kterých bylo zařízení staveniště provozováno.</v>
      </c>
      <c r="BB19" s="212"/>
      <c r="BC19" s="212"/>
      <c r="BD19" s="212"/>
      <c r="BE19" s="212"/>
      <c r="BF19" s="212"/>
      <c r="BG19" s="212"/>
      <c r="BH19" s="212"/>
    </row>
    <row r="20" spans="1:60" ht="13" x14ac:dyDescent="0.25">
      <c r="A20" s="236" t="s">
        <v>172</v>
      </c>
      <c r="B20" s="237" t="s">
        <v>145</v>
      </c>
      <c r="C20" s="257" t="s">
        <v>30</v>
      </c>
      <c r="D20" s="238"/>
      <c r="E20" s="239"/>
      <c r="F20" s="240"/>
      <c r="G20" s="240">
        <f>SUMIF(AG21:AG28,"&lt;&gt;NOR",G21:G28)</f>
        <v>252000</v>
      </c>
      <c r="H20" s="240"/>
      <c r="I20" s="240">
        <f>SUM(I21:I28)</f>
        <v>0</v>
      </c>
      <c r="J20" s="240"/>
      <c r="K20" s="240">
        <f>SUM(K21:K28)</f>
        <v>252000</v>
      </c>
      <c r="L20" s="240"/>
      <c r="M20" s="240">
        <f>SUM(M21:M28)</f>
        <v>304920</v>
      </c>
      <c r="N20" s="239"/>
      <c r="O20" s="239">
        <f>SUM(O21:O28)</f>
        <v>0</v>
      </c>
      <c r="P20" s="239"/>
      <c r="Q20" s="239">
        <f>SUM(Q21:Q28)</f>
        <v>0</v>
      </c>
      <c r="R20" s="240"/>
      <c r="S20" s="240"/>
      <c r="T20" s="241"/>
      <c r="U20" s="235"/>
      <c r="V20" s="235">
        <f>SUM(V21:V28)</f>
        <v>0</v>
      </c>
      <c r="W20" s="235"/>
      <c r="X20" s="235"/>
      <c r="Y20" s="235"/>
      <c r="AG20" t="s">
        <v>173</v>
      </c>
    </row>
    <row r="21" spans="1:60" outlineLevel="1" x14ac:dyDescent="0.25">
      <c r="A21" s="243">
        <v>6</v>
      </c>
      <c r="B21" s="244" t="s">
        <v>681</v>
      </c>
      <c r="C21" s="258" t="s">
        <v>682</v>
      </c>
      <c r="D21" s="245" t="s">
        <v>666</v>
      </c>
      <c r="E21" s="246">
        <v>1</v>
      </c>
      <c r="F21" s="247">
        <v>36000</v>
      </c>
      <c r="G21" s="248">
        <f>ROUND(E21*F21,2)</f>
        <v>36000</v>
      </c>
      <c r="H21" s="247">
        <v>0</v>
      </c>
      <c r="I21" s="248">
        <f>ROUND(E21*H21,2)</f>
        <v>0</v>
      </c>
      <c r="J21" s="247">
        <v>36000</v>
      </c>
      <c r="K21" s="248">
        <f>ROUND(E21*J21,2)</f>
        <v>36000</v>
      </c>
      <c r="L21" s="248">
        <v>21</v>
      </c>
      <c r="M21" s="248">
        <f>G21*(1+L21/100)</f>
        <v>43560</v>
      </c>
      <c r="N21" s="246">
        <v>0</v>
      </c>
      <c r="O21" s="246">
        <f>ROUND(E21*N21,2)</f>
        <v>0</v>
      </c>
      <c r="P21" s="246">
        <v>0</v>
      </c>
      <c r="Q21" s="246">
        <f>ROUND(E21*P21,2)</f>
        <v>0</v>
      </c>
      <c r="R21" s="248"/>
      <c r="S21" s="248" t="s">
        <v>177</v>
      </c>
      <c r="T21" s="249" t="s">
        <v>222</v>
      </c>
      <c r="U21" s="232">
        <v>0</v>
      </c>
      <c r="V21" s="232">
        <f>ROUND(E21*U21,2)</f>
        <v>0</v>
      </c>
      <c r="W21" s="232"/>
      <c r="X21" s="232" t="s">
        <v>75</v>
      </c>
      <c r="Y21" s="232" t="s">
        <v>179</v>
      </c>
      <c r="Z21" s="212"/>
      <c r="AA21" s="212"/>
      <c r="AB21" s="212"/>
      <c r="AC21" s="212"/>
      <c r="AD21" s="212"/>
      <c r="AE21" s="212"/>
      <c r="AF21" s="212"/>
      <c r="AG21" s="212" t="s">
        <v>667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ht="20.5" outlineLevel="2" x14ac:dyDescent="0.25">
      <c r="A22" s="229"/>
      <c r="B22" s="230"/>
      <c r="C22" s="270" t="s">
        <v>683</v>
      </c>
      <c r="D22" s="268"/>
      <c r="E22" s="268"/>
      <c r="F22" s="268"/>
      <c r="G22" s="268"/>
      <c r="H22" s="232"/>
      <c r="I22" s="232"/>
      <c r="J22" s="232"/>
      <c r="K22" s="232"/>
      <c r="L22" s="232"/>
      <c r="M22" s="232"/>
      <c r="N22" s="231"/>
      <c r="O22" s="231"/>
      <c r="P22" s="231"/>
      <c r="Q22" s="231"/>
      <c r="R22" s="232"/>
      <c r="S22" s="232"/>
      <c r="T22" s="232"/>
      <c r="U22" s="232"/>
      <c r="V22" s="232"/>
      <c r="W22" s="232"/>
      <c r="X22" s="232"/>
      <c r="Y22" s="232"/>
      <c r="Z22" s="212"/>
      <c r="AA22" s="212"/>
      <c r="AB22" s="212"/>
      <c r="AC22" s="212"/>
      <c r="AD22" s="212"/>
      <c r="AE22" s="212"/>
      <c r="AF22" s="212"/>
      <c r="AG22" s="212" t="s">
        <v>252</v>
      </c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69" t="str">
        <f>C22</f>
        <v>Náklady na vyhotovení dokumentace skutečného provedení stavby a její předání objednateli v požadované formě a požadovaném počtu.</v>
      </c>
      <c r="BB22" s="212"/>
      <c r="BC22" s="212"/>
      <c r="BD22" s="212"/>
      <c r="BE22" s="212"/>
      <c r="BF22" s="212"/>
      <c r="BG22" s="212"/>
      <c r="BH22" s="212"/>
    </row>
    <row r="23" spans="1:60" outlineLevel="1" x14ac:dyDescent="0.25">
      <c r="A23" s="243">
        <v>7</v>
      </c>
      <c r="B23" s="244" t="s">
        <v>684</v>
      </c>
      <c r="C23" s="258" t="s">
        <v>685</v>
      </c>
      <c r="D23" s="245" t="s">
        <v>666</v>
      </c>
      <c r="E23" s="246">
        <v>1</v>
      </c>
      <c r="F23" s="247">
        <v>36000</v>
      </c>
      <c r="G23" s="248">
        <f>ROUND(E23*F23,2)</f>
        <v>36000</v>
      </c>
      <c r="H23" s="247">
        <v>0</v>
      </c>
      <c r="I23" s="248">
        <f>ROUND(E23*H23,2)</f>
        <v>0</v>
      </c>
      <c r="J23" s="247">
        <v>36000</v>
      </c>
      <c r="K23" s="248">
        <f>ROUND(E23*J23,2)</f>
        <v>36000</v>
      </c>
      <c r="L23" s="248">
        <v>21</v>
      </c>
      <c r="M23" s="248">
        <f>G23*(1+L23/100)</f>
        <v>43560</v>
      </c>
      <c r="N23" s="246">
        <v>0</v>
      </c>
      <c r="O23" s="246">
        <f>ROUND(E23*N23,2)</f>
        <v>0</v>
      </c>
      <c r="P23" s="246">
        <v>0</v>
      </c>
      <c r="Q23" s="246">
        <f>ROUND(E23*P23,2)</f>
        <v>0</v>
      </c>
      <c r="R23" s="248"/>
      <c r="S23" s="248" t="s">
        <v>177</v>
      </c>
      <c r="T23" s="249" t="s">
        <v>222</v>
      </c>
      <c r="U23" s="232">
        <v>0</v>
      </c>
      <c r="V23" s="232">
        <f>ROUND(E23*U23,2)</f>
        <v>0</v>
      </c>
      <c r="W23" s="232"/>
      <c r="X23" s="232" t="s">
        <v>75</v>
      </c>
      <c r="Y23" s="232" t="s">
        <v>179</v>
      </c>
      <c r="Z23" s="212"/>
      <c r="AA23" s="212"/>
      <c r="AB23" s="212"/>
      <c r="AC23" s="212"/>
      <c r="AD23" s="212"/>
      <c r="AE23" s="212"/>
      <c r="AF23" s="212"/>
      <c r="AG23" s="212" t="s">
        <v>667</v>
      </c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ht="20.5" outlineLevel="2" x14ac:dyDescent="0.25">
      <c r="A24" s="229"/>
      <c r="B24" s="230"/>
      <c r="C24" s="270" t="s">
        <v>686</v>
      </c>
      <c r="D24" s="268"/>
      <c r="E24" s="268"/>
      <c r="F24" s="268"/>
      <c r="G24" s="268"/>
      <c r="H24" s="232"/>
      <c r="I24" s="232"/>
      <c r="J24" s="232"/>
      <c r="K24" s="232"/>
      <c r="L24" s="232"/>
      <c r="M24" s="232"/>
      <c r="N24" s="231"/>
      <c r="O24" s="231"/>
      <c r="P24" s="231"/>
      <c r="Q24" s="231"/>
      <c r="R24" s="232"/>
      <c r="S24" s="232"/>
      <c r="T24" s="232"/>
      <c r="U24" s="232"/>
      <c r="V24" s="232"/>
      <c r="W24" s="232"/>
      <c r="X24" s="232"/>
      <c r="Y24" s="232"/>
      <c r="Z24" s="212"/>
      <c r="AA24" s="212"/>
      <c r="AB24" s="212"/>
      <c r="AC24" s="212"/>
      <c r="AD24" s="212"/>
      <c r="AE24" s="212"/>
      <c r="AF24" s="212"/>
      <c r="AG24" s="212" t="s">
        <v>252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69" t="str">
        <f>C24</f>
        <v>Náklady na provedení skutečného zaměření stavby v rozsahu nezbytném pro zápis změny do katastru nemovitostí.</v>
      </c>
      <c r="BB24" s="212"/>
      <c r="BC24" s="212"/>
      <c r="BD24" s="212"/>
      <c r="BE24" s="212"/>
      <c r="BF24" s="212"/>
      <c r="BG24" s="212"/>
      <c r="BH24" s="212"/>
    </row>
    <row r="25" spans="1:60" outlineLevel="1" x14ac:dyDescent="0.25">
      <c r="A25" s="243">
        <v>8</v>
      </c>
      <c r="B25" s="244" t="s">
        <v>687</v>
      </c>
      <c r="C25" s="258" t="s">
        <v>688</v>
      </c>
      <c r="D25" s="245" t="s">
        <v>666</v>
      </c>
      <c r="E25" s="246">
        <v>1</v>
      </c>
      <c r="F25" s="247">
        <v>90000</v>
      </c>
      <c r="G25" s="248">
        <f>ROUND(E25*F25,2)</f>
        <v>90000</v>
      </c>
      <c r="H25" s="247">
        <v>0</v>
      </c>
      <c r="I25" s="248">
        <f>ROUND(E25*H25,2)</f>
        <v>0</v>
      </c>
      <c r="J25" s="247">
        <v>90000</v>
      </c>
      <c r="K25" s="248">
        <f>ROUND(E25*J25,2)</f>
        <v>90000</v>
      </c>
      <c r="L25" s="248">
        <v>21</v>
      </c>
      <c r="M25" s="248">
        <f>G25*(1+L25/100)</f>
        <v>108900</v>
      </c>
      <c r="N25" s="246">
        <v>0</v>
      </c>
      <c r="O25" s="246">
        <f>ROUND(E25*N25,2)</f>
        <v>0</v>
      </c>
      <c r="P25" s="246">
        <v>0</v>
      </c>
      <c r="Q25" s="246">
        <f>ROUND(E25*P25,2)</f>
        <v>0</v>
      </c>
      <c r="R25" s="248"/>
      <c r="S25" s="248" t="s">
        <v>177</v>
      </c>
      <c r="T25" s="249" t="s">
        <v>222</v>
      </c>
      <c r="U25" s="232">
        <v>0</v>
      </c>
      <c r="V25" s="232">
        <f>ROUND(E25*U25,2)</f>
        <v>0</v>
      </c>
      <c r="W25" s="232"/>
      <c r="X25" s="232" t="s">
        <v>75</v>
      </c>
      <c r="Y25" s="232" t="s">
        <v>179</v>
      </c>
      <c r="Z25" s="212"/>
      <c r="AA25" s="212"/>
      <c r="AB25" s="212"/>
      <c r="AC25" s="212"/>
      <c r="AD25" s="212"/>
      <c r="AE25" s="212"/>
      <c r="AF25" s="212"/>
      <c r="AG25" s="212" t="s">
        <v>667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ht="30.5" outlineLevel="2" x14ac:dyDescent="0.25">
      <c r="A26" s="229"/>
      <c r="B26" s="230"/>
      <c r="C26" s="270" t="s">
        <v>689</v>
      </c>
      <c r="D26" s="268"/>
      <c r="E26" s="268"/>
      <c r="F26" s="268"/>
      <c r="G26" s="268"/>
      <c r="H26" s="232"/>
      <c r="I26" s="232"/>
      <c r="J26" s="232"/>
      <c r="K26" s="232"/>
      <c r="L26" s="232"/>
      <c r="M26" s="232"/>
      <c r="N26" s="231"/>
      <c r="O26" s="231"/>
      <c r="P26" s="231"/>
      <c r="Q26" s="231"/>
      <c r="R26" s="232"/>
      <c r="S26" s="232"/>
      <c r="T26" s="232"/>
      <c r="U26" s="232"/>
      <c r="V26" s="232"/>
      <c r="W26" s="232"/>
      <c r="X26" s="232"/>
      <c r="Y26" s="232"/>
      <c r="Z26" s="212"/>
      <c r="AA26" s="212"/>
      <c r="AB26" s="212"/>
      <c r="AC26" s="212"/>
      <c r="AD26" s="212"/>
      <c r="AE26" s="212"/>
      <c r="AF26" s="212"/>
      <c r="AG26" s="212" t="s">
        <v>252</v>
      </c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69" t="str">
        <f>C26</f>
        <v>Náklady a poplatky spojené s užíváním veřejných ploch a prostranství, pokud jsou stavebními pracemi nebo souvisejícími činnostmi dotčeny, a to včetně užívání ploch v souvislosti s uložením stavebního materiálu nebo stavebního odpadu.</v>
      </c>
      <c r="BB26" s="212"/>
      <c r="BC26" s="212"/>
      <c r="BD26" s="212"/>
      <c r="BE26" s="212"/>
      <c r="BF26" s="212"/>
      <c r="BG26" s="212"/>
      <c r="BH26" s="212"/>
    </row>
    <row r="27" spans="1:60" outlineLevel="1" x14ac:dyDescent="0.25">
      <c r="A27" s="243">
        <v>9</v>
      </c>
      <c r="B27" s="244" t="s">
        <v>690</v>
      </c>
      <c r="C27" s="258" t="s">
        <v>691</v>
      </c>
      <c r="D27" s="245" t="s">
        <v>666</v>
      </c>
      <c r="E27" s="246">
        <v>1</v>
      </c>
      <c r="F27" s="247">
        <v>90000</v>
      </c>
      <c r="G27" s="248">
        <f>ROUND(E27*F27,2)</f>
        <v>90000</v>
      </c>
      <c r="H27" s="247">
        <v>0</v>
      </c>
      <c r="I27" s="248">
        <f>ROUND(E27*H27,2)</f>
        <v>0</v>
      </c>
      <c r="J27" s="247">
        <v>90000</v>
      </c>
      <c r="K27" s="248">
        <f>ROUND(E27*J27,2)</f>
        <v>90000</v>
      </c>
      <c r="L27" s="248">
        <v>21</v>
      </c>
      <c r="M27" s="248">
        <f>G27*(1+L27/100)</f>
        <v>108900</v>
      </c>
      <c r="N27" s="246">
        <v>0</v>
      </c>
      <c r="O27" s="246">
        <f>ROUND(E27*N27,2)</f>
        <v>0</v>
      </c>
      <c r="P27" s="246">
        <v>0</v>
      </c>
      <c r="Q27" s="246">
        <f>ROUND(E27*P27,2)</f>
        <v>0</v>
      </c>
      <c r="R27" s="248"/>
      <c r="S27" s="248" t="s">
        <v>177</v>
      </c>
      <c r="T27" s="249" t="s">
        <v>222</v>
      </c>
      <c r="U27" s="232">
        <v>0</v>
      </c>
      <c r="V27" s="232">
        <f>ROUND(E27*U27,2)</f>
        <v>0</v>
      </c>
      <c r="W27" s="232"/>
      <c r="X27" s="232" t="s">
        <v>75</v>
      </c>
      <c r="Y27" s="232" t="s">
        <v>179</v>
      </c>
      <c r="Z27" s="212"/>
      <c r="AA27" s="212"/>
      <c r="AB27" s="212"/>
      <c r="AC27" s="212"/>
      <c r="AD27" s="212"/>
      <c r="AE27" s="212"/>
      <c r="AF27" s="212"/>
      <c r="AG27" s="212" t="s">
        <v>667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ht="30.5" outlineLevel="2" x14ac:dyDescent="0.25">
      <c r="A28" s="229"/>
      <c r="B28" s="230"/>
      <c r="C28" s="270" t="s">
        <v>692</v>
      </c>
      <c r="D28" s="268"/>
      <c r="E28" s="268"/>
      <c r="F28" s="268"/>
      <c r="G28" s="268"/>
      <c r="H28" s="232"/>
      <c r="I28" s="232"/>
      <c r="J28" s="232"/>
      <c r="K28" s="232"/>
      <c r="L28" s="232"/>
      <c r="M28" s="232"/>
      <c r="N28" s="231"/>
      <c r="O28" s="231"/>
      <c r="P28" s="231"/>
      <c r="Q28" s="231"/>
      <c r="R28" s="232"/>
      <c r="S28" s="232"/>
      <c r="T28" s="232"/>
      <c r="U28" s="232"/>
      <c r="V28" s="232"/>
      <c r="W28" s="232"/>
      <c r="X28" s="232"/>
      <c r="Y28" s="232"/>
      <c r="Z28" s="212"/>
      <c r="AA28" s="212"/>
      <c r="AB28" s="212"/>
      <c r="AC28" s="212"/>
      <c r="AD28" s="212"/>
      <c r="AE28" s="212"/>
      <c r="AF28" s="212"/>
      <c r="AG28" s="212" t="s">
        <v>252</v>
      </c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69" t="str">
        <f>C28</f>
        <v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v>
      </c>
      <c r="BB28" s="212"/>
      <c r="BC28" s="212"/>
      <c r="BD28" s="212"/>
      <c r="BE28" s="212"/>
      <c r="BF28" s="212"/>
      <c r="BG28" s="212"/>
      <c r="BH28" s="212"/>
    </row>
    <row r="29" spans="1:60" x14ac:dyDescent="0.25">
      <c r="A29" s="3"/>
      <c r="B29" s="4"/>
      <c r="C29" s="261"/>
      <c r="D29" s="6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AE29">
        <v>12</v>
      </c>
      <c r="AF29">
        <v>21</v>
      </c>
      <c r="AG29" t="s">
        <v>158</v>
      </c>
    </row>
    <row r="30" spans="1:60" ht="13" x14ac:dyDescent="0.25">
      <c r="A30" s="215"/>
      <c r="B30" s="216" t="s">
        <v>31</v>
      </c>
      <c r="C30" s="262"/>
      <c r="D30" s="217"/>
      <c r="E30" s="218"/>
      <c r="F30" s="218"/>
      <c r="G30" s="242">
        <f>G8+G20</f>
        <v>756000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AE30">
        <f>SUMIF(L7:L28,AE29,G7:G28)</f>
        <v>0</v>
      </c>
      <c r="AF30">
        <f>SUMIF(L7:L28,AF29,G7:G28)</f>
        <v>756000</v>
      </c>
      <c r="AG30" t="s">
        <v>201</v>
      </c>
    </row>
    <row r="31" spans="1:60" x14ac:dyDescent="0.25">
      <c r="A31" s="3"/>
      <c r="B31" s="4"/>
      <c r="C31" s="261"/>
      <c r="D31" s="6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60" x14ac:dyDescent="0.25">
      <c r="A32" s="3"/>
      <c r="B32" s="4"/>
      <c r="C32" s="261"/>
      <c r="D32" s="6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33" x14ac:dyDescent="0.25">
      <c r="A33" s="219" t="s">
        <v>202</v>
      </c>
      <c r="B33" s="219"/>
      <c r="C33" s="263"/>
      <c r="D33" s="6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33" x14ac:dyDescent="0.25">
      <c r="A34" s="220"/>
      <c r="B34" s="221"/>
      <c r="C34" s="264"/>
      <c r="D34" s="221"/>
      <c r="E34" s="221"/>
      <c r="F34" s="221"/>
      <c r="G34" s="222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AG34" t="s">
        <v>203</v>
      </c>
    </row>
    <row r="35" spans="1:33" x14ac:dyDescent="0.25">
      <c r="A35" s="223"/>
      <c r="B35" s="224"/>
      <c r="C35" s="265"/>
      <c r="D35" s="224"/>
      <c r="E35" s="224"/>
      <c r="F35" s="224"/>
      <c r="G35" s="225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33" x14ac:dyDescent="0.25">
      <c r="A36" s="223"/>
      <c r="B36" s="224"/>
      <c r="C36" s="265"/>
      <c r="D36" s="224"/>
      <c r="E36" s="224"/>
      <c r="F36" s="224"/>
      <c r="G36" s="225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33" x14ac:dyDescent="0.25">
      <c r="A37" s="223"/>
      <c r="B37" s="224"/>
      <c r="C37" s="265"/>
      <c r="D37" s="224"/>
      <c r="E37" s="224"/>
      <c r="F37" s="224"/>
      <c r="G37" s="225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33" x14ac:dyDescent="0.25">
      <c r="A38" s="226"/>
      <c r="B38" s="227"/>
      <c r="C38" s="266"/>
      <c r="D38" s="227"/>
      <c r="E38" s="227"/>
      <c r="F38" s="227"/>
      <c r="G38" s="228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33" x14ac:dyDescent="0.25">
      <c r="A39" s="3"/>
      <c r="B39" s="4"/>
      <c r="C39" s="261"/>
      <c r="D39" s="6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33" x14ac:dyDescent="0.25">
      <c r="C40" s="267"/>
      <c r="D40" s="10"/>
      <c r="AG40" t="s">
        <v>204</v>
      </c>
    </row>
    <row r="41" spans="1:33" x14ac:dyDescent="0.25">
      <c r="D41" s="10"/>
    </row>
    <row r="42" spans="1:33" x14ac:dyDescent="0.25">
      <c r="D42" s="10"/>
    </row>
    <row r="43" spans="1:33" x14ac:dyDescent="0.25">
      <c r="D43" s="10"/>
    </row>
    <row r="44" spans="1:33" x14ac:dyDescent="0.25">
      <c r="D44" s="10"/>
    </row>
    <row r="45" spans="1:33" x14ac:dyDescent="0.25">
      <c r="D45" s="10"/>
    </row>
    <row r="46" spans="1:33" x14ac:dyDescent="0.25">
      <c r="D46" s="10"/>
    </row>
    <row r="47" spans="1:33" x14ac:dyDescent="0.25">
      <c r="D47" s="10"/>
    </row>
    <row r="48" spans="1:33" x14ac:dyDescent="0.25">
      <c r="D48" s="10"/>
    </row>
    <row r="49" spans="4:4" x14ac:dyDescent="0.25">
      <c r="D49" s="10"/>
    </row>
    <row r="50" spans="4:4" x14ac:dyDescent="0.25">
      <c r="D50" s="10"/>
    </row>
    <row r="51" spans="4:4" x14ac:dyDescent="0.25">
      <c r="D51" s="10"/>
    </row>
    <row r="52" spans="4:4" x14ac:dyDescent="0.25">
      <c r="D52" s="10"/>
    </row>
    <row r="53" spans="4:4" x14ac:dyDescent="0.25">
      <c r="D53" s="10"/>
    </row>
    <row r="54" spans="4:4" x14ac:dyDescent="0.25">
      <c r="D54" s="10"/>
    </row>
    <row r="55" spans="4:4" x14ac:dyDescent="0.25">
      <c r="D55" s="10"/>
    </row>
    <row r="56" spans="4:4" x14ac:dyDescent="0.25">
      <c r="D56" s="10"/>
    </row>
    <row r="57" spans="4:4" x14ac:dyDescent="0.25">
      <c r="D57" s="10"/>
    </row>
    <row r="58" spans="4:4" x14ac:dyDescent="0.25">
      <c r="D58" s="10"/>
    </row>
    <row r="59" spans="4:4" x14ac:dyDescent="0.25">
      <c r="D59" s="10"/>
    </row>
    <row r="60" spans="4:4" x14ac:dyDescent="0.25">
      <c r="D60" s="10"/>
    </row>
    <row r="61" spans="4:4" x14ac:dyDescent="0.25">
      <c r="D61" s="10"/>
    </row>
    <row r="62" spans="4:4" x14ac:dyDescent="0.25">
      <c r="D62" s="10"/>
    </row>
    <row r="63" spans="4:4" x14ac:dyDescent="0.25">
      <c r="D63" s="10"/>
    </row>
    <row r="64" spans="4:4" x14ac:dyDescent="0.25">
      <c r="D64" s="10"/>
    </row>
    <row r="65" spans="4:4" x14ac:dyDescent="0.25">
      <c r="D65" s="10"/>
    </row>
    <row r="66" spans="4:4" x14ac:dyDescent="0.25">
      <c r="D66" s="10"/>
    </row>
    <row r="67" spans="4:4" x14ac:dyDescent="0.25">
      <c r="D67" s="10"/>
    </row>
    <row r="68" spans="4:4" x14ac:dyDescent="0.25">
      <c r="D68" s="10"/>
    </row>
    <row r="69" spans="4:4" x14ac:dyDescent="0.25">
      <c r="D69" s="10"/>
    </row>
    <row r="70" spans="4:4" x14ac:dyDescent="0.25">
      <c r="D70" s="10"/>
    </row>
    <row r="71" spans="4:4" x14ac:dyDescent="0.25">
      <c r="D71" s="10"/>
    </row>
    <row r="72" spans="4:4" x14ac:dyDescent="0.25">
      <c r="D72" s="10"/>
    </row>
    <row r="73" spans="4:4" x14ac:dyDescent="0.25">
      <c r="D73" s="10"/>
    </row>
    <row r="74" spans="4:4" x14ac:dyDescent="0.25">
      <c r="D74" s="10"/>
    </row>
    <row r="75" spans="4:4" x14ac:dyDescent="0.25">
      <c r="D75" s="10"/>
    </row>
    <row r="76" spans="4:4" x14ac:dyDescent="0.25">
      <c r="D76" s="10"/>
    </row>
    <row r="77" spans="4:4" x14ac:dyDescent="0.25">
      <c r="D77" s="10"/>
    </row>
    <row r="78" spans="4:4" x14ac:dyDescent="0.25">
      <c r="D78" s="10"/>
    </row>
    <row r="79" spans="4:4" x14ac:dyDescent="0.25">
      <c r="D79" s="10"/>
    </row>
    <row r="80" spans="4:4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16">
    <mergeCell ref="C17:G17"/>
    <mergeCell ref="C19:G19"/>
    <mergeCell ref="C22:G22"/>
    <mergeCell ref="C24:G24"/>
    <mergeCell ref="C26:G26"/>
    <mergeCell ref="C28:G28"/>
    <mergeCell ref="A1:G1"/>
    <mergeCell ref="C2:G2"/>
    <mergeCell ref="C3:G3"/>
    <mergeCell ref="C4:G4"/>
    <mergeCell ref="A33:C33"/>
    <mergeCell ref="A34:G38"/>
    <mergeCell ref="C10:G10"/>
    <mergeCell ref="C11:G11"/>
    <mergeCell ref="C13:G13"/>
    <mergeCell ref="C15:G15"/>
  </mergeCells>
  <pageMargins left="0.59055118110236204" right="0.196850393700787" top="0.75" bottom="0.75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68</vt:i4>
      </vt:variant>
    </vt:vector>
  </HeadingPairs>
  <TitlesOfParts>
    <vt:vector size="82" baseType="lpstr">
      <vt:lpstr>Pokyny pro vyplnění</vt:lpstr>
      <vt:lpstr>Stavba</vt:lpstr>
      <vt:lpstr>VzorPolozky</vt:lpstr>
      <vt:lpstr>SO01 D.1. Pol</vt:lpstr>
      <vt:lpstr>SO02 D.2.A Pol</vt:lpstr>
      <vt:lpstr>SO02 D.2.B Pol</vt:lpstr>
      <vt:lpstr>SO03 D.3. Pol</vt:lpstr>
      <vt:lpstr>SO04 D.4. Pol</vt:lpstr>
      <vt:lpstr>SO05 D.5. Pol</vt:lpstr>
      <vt:lpstr>SO06 D.6.2.2 Pol</vt:lpstr>
      <vt:lpstr>SO06 D.6.2.3 Pol</vt:lpstr>
      <vt:lpstr>SO06 D.6.2.4 Pol</vt:lpstr>
      <vt:lpstr>SO07 D.7. Pol</vt:lpstr>
      <vt:lpstr>VRN VRN Naklady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'SO01 D.1. Pol'!Print_Area</vt:lpstr>
      <vt:lpstr>'SO02 D.2.A Pol'!Print_Area</vt:lpstr>
      <vt:lpstr>'SO02 D.2.B Pol'!Print_Area</vt:lpstr>
      <vt:lpstr>'SO03 D.3. Pol'!Print_Area</vt:lpstr>
      <vt:lpstr>'SO04 D.4. Pol'!Print_Area</vt:lpstr>
      <vt:lpstr>'SO05 D.5. Pol'!Print_Area</vt:lpstr>
      <vt:lpstr>'SO06 D.6.2.2 Pol'!Print_Area</vt:lpstr>
      <vt:lpstr>'SO06 D.6.2.3 Pol'!Print_Area</vt:lpstr>
      <vt:lpstr>'SO06 D.6.2.4 Pol'!Print_Area</vt:lpstr>
      <vt:lpstr>'SO07 D.7. Pol'!Print_Area</vt:lpstr>
      <vt:lpstr>Stavba!Print_Area</vt:lpstr>
      <vt:lpstr>'VRN VRN Naklady'!Print_Area</vt:lpstr>
      <vt:lpstr>'SO01 D.1. Pol'!Print_Titles</vt:lpstr>
      <vt:lpstr>'SO02 D.2.A Pol'!Print_Titles</vt:lpstr>
      <vt:lpstr>'SO02 D.2.B Pol'!Print_Titles</vt:lpstr>
      <vt:lpstr>'SO03 D.3. Pol'!Print_Titles</vt:lpstr>
      <vt:lpstr>'SO04 D.4. Pol'!Print_Titles</vt:lpstr>
      <vt:lpstr>'SO05 D.5. Pol'!Print_Titles</vt:lpstr>
      <vt:lpstr>'SO06 D.6.2.2 Pol'!Print_Titles</vt:lpstr>
      <vt:lpstr>'SO06 D.6.2.3 Pol'!Print_Titles</vt:lpstr>
      <vt:lpstr>'SO06 D.6.2.4 Pol'!Print_Titles</vt:lpstr>
      <vt:lpstr>'SO07 D.7. Pol'!Print_Titles</vt:lpstr>
      <vt:lpstr>'VRN VRN Naklady'!Print_Titles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Aigel Petr (9768)</dc:creator>
  <cp:lastModifiedBy>Aigel Petr (9768)</cp:lastModifiedBy>
  <cp:lastPrinted>2019-03-19T12:27:02Z</cp:lastPrinted>
  <dcterms:created xsi:type="dcterms:W3CDTF">2009-04-08T07:15:50Z</dcterms:created>
  <dcterms:modified xsi:type="dcterms:W3CDTF">2026-02-23T15:59:29Z</dcterms:modified>
</cp:coreProperties>
</file>