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commentsmeta11"/>
  <Override ContentType="application/binary" PartName="/xl/commentsmeta12"/>
  <Override ContentType="application/binary" PartName="/xl/commentsmeta13"/>
  <Override ContentType="application/binary" PartName="/xl/commentsmeta14"/>
  <Override ContentType="application/binary" PartName="/xl/commentsmeta10"/>
  <Override ContentType="application/binary" PartName="/xl/commentsmeta4"/>
  <Override ContentType="application/binary" PartName="/xl/commentsmeta5"/>
  <Override ContentType="application/binary" PartName="/xl/commentsmeta2"/>
  <Override ContentType="application/binary" PartName="/xl/commentsmeta3"/>
  <Override ContentType="application/binary" PartName="/xl/commentsmeta0"/>
  <Override ContentType="application/binary" PartName="/xl/commentsmeta15"/>
  <Override ContentType="application/binary" PartName="/xl/commentsmeta1"/>
  <Override ContentType="application/binary" PartName="/xl/commentsmeta16"/>
  <Override ContentType="application/binary" PartName="/xl/commentsmeta8"/>
  <Override ContentType="application/binary" PartName="/xl/commentsmeta9"/>
  <Override ContentType="application/binary" PartName="/xl/commentsmeta6"/>
  <Override ContentType="application/binary" PartName="/xl/commentsmeta7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5.xml"/>
  <Override ContentType="application/vnd.openxmlformats-officedocument.spreadsheetml.comments+xml" PartName="/xl/comments7.xml"/>
  <Override ContentType="application/vnd.openxmlformats-officedocument.spreadsheetml.comments+xml" PartName="/xl/comments9.xml"/>
  <Override ContentType="application/vnd.openxmlformats-officedocument.spreadsheetml.comments+xml" PartName="/xl/comments10.xml"/>
  <Override ContentType="application/vnd.openxmlformats-officedocument.spreadsheetml.comments+xml" PartName="/xl/comments6.xml"/>
  <Override ContentType="application/vnd.openxmlformats-officedocument.spreadsheetml.comments+xml" PartName="/xl/comments13.xml"/>
  <Override ContentType="application/vnd.openxmlformats-officedocument.spreadsheetml.comments+xml" PartName="/xl/comments4.xml"/>
  <Override ContentType="application/vnd.openxmlformats-officedocument.spreadsheetml.comments+xml" PartName="/xl/comments2.xml"/>
  <Override ContentType="application/vnd.openxmlformats-officedocument.spreadsheetml.comments+xml" PartName="/xl/comments17.xml"/>
  <Override ContentType="application/vnd.openxmlformats-officedocument.spreadsheetml.comments+xml" PartName="/xl/comments8.xml"/>
  <Override ContentType="application/vnd.openxmlformats-officedocument.spreadsheetml.comments+xml" PartName="/xl/comments14.xml"/>
  <Override ContentType="application/vnd.openxmlformats-officedocument.spreadsheetml.comments+xml" PartName="/xl/comments11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16.xml"/>
  <Override ContentType="application/vnd.openxmlformats-officedocument.spreadsheetml.comments+xml" PartName="/xl/comments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kyny pro vyplnění" sheetId="1" r:id="rId4"/>
    <sheet state="visible" name="Stavba" sheetId="2" r:id="rId5"/>
    <sheet state="hidden" name="VzorPolozky" sheetId="3" r:id="rId6"/>
    <sheet state="visible" name="SO01 D.1 Pol" sheetId="4" r:id="rId7"/>
    <sheet state="visible" name="SO02 D.1.2.A Pol" sheetId="5" r:id="rId8"/>
    <sheet state="visible" name="SO02 D.1.2.B Pol" sheetId="6" r:id="rId9"/>
    <sheet state="visible" name="SO03 D.1.3. Pol" sheetId="7" r:id="rId10"/>
    <sheet state="visible" name="SO04 D.1.4. Pol" sheetId="8" r:id="rId11"/>
    <sheet state="visible" name="SO05 D.5. Pol" sheetId="9" r:id="rId12"/>
    <sheet state="visible" name="SO06 D.6.2.2 Pol" sheetId="10" r:id="rId13"/>
    <sheet state="visible" name="SO06 D.6.2.3 Pol" sheetId="11" r:id="rId14"/>
    <sheet state="visible" name="SO06 D.6.2.4 Pol" sheetId="12" r:id="rId15"/>
    <sheet state="visible" name="SO06 D.6.2.5 Pol" sheetId="13" r:id="rId16"/>
    <sheet state="visible" name="SO06 D.6.2.6 Pol" sheetId="14" r:id="rId17"/>
    <sheet state="visible" name="SO06 D.6.2.7 Pol" sheetId="15" r:id="rId18"/>
    <sheet state="visible" name="SO06 D.6.2.8 Pol" sheetId="16" r:id="rId19"/>
    <sheet state="visible" name="SO06 D.6.2.I Pol" sheetId="17" r:id="rId20"/>
    <sheet state="visible" name="SO07 D.7. Pol" sheetId="18" r:id="rId21"/>
    <sheet state="visible" name="VRN VRN Naklady" sheetId="19" r:id="rId22"/>
  </sheets>
  <externalReferences>
    <externalReference r:id="rId23"/>
  </externalReferences>
  <definedNames>
    <definedName name="CisloRozpoctu">'[1]Krycí list'!$C$2</definedName>
    <definedName name="cislostavby">'[1]Krycí list'!$A$7</definedName>
    <definedName name="NazevRozpoctu">'[1]Krycí list'!$D$2</definedName>
    <definedName name="nazevstavby">'[1]Krycí list'!$C$7</definedName>
    <definedName name="SazbaDPH1">'[1]Krycí list'!$C$30</definedName>
    <definedName name="SazbaDPH2">'[1]Krycí list'!$C$32</definedName>
    <definedName localSheetId="1" name="Objednatel">Stavba!$D$5</definedName>
    <definedName name="PocetMJ">#REF!</definedName>
    <definedName name="SloupecPC">#REF!</definedName>
    <definedName name="Mena">Stavba!$J$29</definedName>
    <definedName name="dadresa">Stavba!$D$12:$G$12</definedName>
    <definedName name="SloupecMnozstvi">#REF!</definedName>
    <definedName localSheetId="1" name="odic">Stavba!$I$6</definedName>
    <definedName localSheetId="1" name="Z_B7E7C763_C459_487D_8ABA_5CFDDFBD5A84_.wvu.Cols">Stavba!$A:$A</definedName>
    <definedName name="oadresa">Stavba!$D$6</definedName>
    <definedName name="pdic">Stavba!$I$9</definedName>
    <definedName name="padresa">Stavba!$D$9</definedName>
    <definedName name="ZaObjednatele">Stavba!$G$34</definedName>
    <definedName name="pmisto">Stavba!$E$10</definedName>
    <definedName localSheetId="1" name="SazbaDPH1">Stavba!$E$23</definedName>
    <definedName name="Vypracoval">Stavba!$D$14</definedName>
    <definedName name="dmisto">Stavba!$E$13:$G$13</definedName>
    <definedName name="DPHSni">Stavba!$G$24</definedName>
    <definedName name="nazevobjektu">Stavba!$E$3</definedName>
    <definedName name="CenaCelkem">Stavba!$G$29</definedName>
    <definedName name="PoptavkaID">Stavba!$A$1</definedName>
    <definedName name="CenaCelkemBezDPH">Stavba!$G$28</definedName>
    <definedName localSheetId="1" name="CisloStavby">Stavba!$D$2</definedName>
    <definedName name="DPHZakl">Stavba!$G$26</definedName>
    <definedName localSheetId="1" name="omisto">Stavba!$E$7</definedName>
    <definedName localSheetId="1" name="NazevStavby">Stavba!$E$2</definedName>
    <definedName name="SloupecCC">#REF!</definedName>
    <definedName localSheetId="1" name="CenaCelkemVypocet">Stavba!$I$64</definedName>
    <definedName localSheetId="1" name="ZakladDPHZaklVypocet">Stavba!$G$64</definedName>
    <definedName name="SloupecNazPol">#REF!</definedName>
    <definedName name="SloupecJC">#REF!</definedName>
    <definedName name="CisloStavebnihoRozpoctu">Stavba!$D$4</definedName>
    <definedName localSheetId="1" name="ZakladDPHSniVypocet">Stavba!$F$64</definedName>
    <definedName localSheetId="1" name="Z_B7E7C763_C459_487D_8ABA_5CFDDFBD5A84_.wvu.PrintArea">Stavba!$B$1:$J$36</definedName>
    <definedName localSheetId="1" name="opsc">Stavba!$D$7</definedName>
    <definedName localSheetId="1" name="Objekt">Stavba!$B$38</definedName>
    <definedName name="SloupecMJ">#REF!</definedName>
    <definedName name="Zaokrouhleni">Stavba!$G$27</definedName>
    <definedName localSheetId="1" name="SazbaDPH2">Stavba!$E$25</definedName>
    <definedName name="MistoStavby">Stavba!$D$4</definedName>
    <definedName localSheetId="1" name="IČO">Stavba!$I$11</definedName>
    <definedName name="pPSC">Stavba!$D$10</definedName>
    <definedName name="pico">Stavba!$I$8</definedName>
    <definedName name="ZakladDPHSni">Stavba!$G$23</definedName>
    <definedName name="Zhotovitel">Stavba!$D$11:$G$11</definedName>
    <definedName name="cisloobjektu">Stavba!$D$3</definedName>
    <definedName localSheetId="1" name="onazev">Stavba!$D$6</definedName>
    <definedName name="SloupecCisloPol">#REF!</definedName>
    <definedName localSheetId="1" name="oico">Stavba!$I$5</definedName>
    <definedName localSheetId="1" name="dpsc">Stavba!$D$13</definedName>
    <definedName localSheetId="1" name="CelkemDPHVypocet">Stavba!$H$64</definedName>
    <definedName name="ZaZhotovitele">Stavba!$D$34</definedName>
    <definedName name="Projektant">Stavba!$D$8</definedName>
    <definedName name="NazevStavebnihoRozpoctu">Stavba!$E$4</definedName>
    <definedName localSheetId="1" name="DIČ">Stavba!$I$12</definedName>
    <definedName name="ZakladDPHZakl">Stavba!$G$25</definedName>
  </definedNames>
  <calcPr/>
  <extLst>
    <ext uri="GoogleSheetsCustomDataVersion2">
      <go:sheetsCustomData xmlns:go="http://customooxmlschemas.google.com/" r:id="rId24" roundtripDataChecksum="1b4uq+bLtitrm649vUIZlWCIwvKcmhx8bEHygo/ZrD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1">
      <text>
        <t xml:space="preserve">======
ID#AAAB0v18dho
Radim Štěpánek    (2026-02-25 09:48:52)
Název</t>
      </text>
    </comment>
    <comment authorId="0" ref="D12">
      <text>
        <t xml:space="preserve">======
ID#AAAB0v18dhI
Radim Štěpánek    (2026-02-25 09:48:52)
Ulice</t>
      </text>
    </comment>
    <comment authorId="0" ref="D13">
      <text>
        <t xml:space="preserve">======
ID#AAAB0v18dgs
Radim Štěpánek    (2026-02-25 09:48:52)
PSČ</t>
      </text>
    </comment>
    <comment authorId="0" ref="E13">
      <text>
        <t xml:space="preserve">======
ID#AAAB0v18dgU
Pavel Veternik    (2026-02-25 09:48:51)
Místo</t>
      </text>
    </comment>
    <comment authorId="0" ref="I12">
      <text>
        <t xml:space="preserve">======
ID#AAAB0v18dgQ
Radim Štěpánek    (2026-02-25 09:48:51)
DIČ</t>
      </text>
    </comment>
    <comment authorId="0" ref="I11">
      <text>
        <t xml:space="preserve">======
ID#AAAB0v18dfg
Radim Štěpánek    (2026-02-25 09:48:51)
IČO</t>
      </text>
    </comment>
  </commentList>
  <extLst>
    <ext uri="GoogleSheetsCustomDataVersion2">
      <go:sheetsCustomData xmlns:go="http://customooxmlschemas.google.com/" r:id="rId1" roundtripDataSignature="AMtx7mgrF5beK5L1J02lrPkOe8VLDod3s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ID#AAAB0v18dhg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ID#AAAB0v18dhQ
Petr Aigel    (2026-02-25 09:48:52)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i/PlhOzQe8EsAFxpTbOxvMYykEu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ID#AAAB0v18dgY
Petr Aigel    (2026-02-25 09:48:52)
Jedná se o název CÚ, která je zadána u položky rozpočtu</t>
      </text>
    </comment>
    <comment authorId="0" ref="S6">
      <text>
        <t xml:space="preserve">======
ID#AAAB0v18df4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hqizuIOmPBPShWl1jGZRT0AU2g8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ID#AAAB0v18dg4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ID#AAAB0v18dfk
Petr Aigel    (2026-02-25 09:48:51)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jcnqVLBGYhVUpjL7N+p1iaX1l3Yg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ID#AAAB0v18dhs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ID#AAAB0v18dgg
Petr Aigel    (2026-02-25 09:48:52)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jK6VelJVmwFq0RyyK5rnNv1zXLQg=="/>
    </ext>
  </extL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ID#AAAB0v18dgE
Petr Aigel    (2026-02-25 09:48:51)
Jedná se o název CÚ, která je zadána u položky rozpočtu</t>
      </text>
    </comment>
    <comment authorId="0" ref="S6">
      <text>
        <t xml:space="preserve">======
ID#AAAB0v18dfw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gH5JuBTRphezInSF6pXgRGbxrDjA=="/>
    </ext>
  </extL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ID#AAAB0v18dhk
Petr Aigel    (2026-02-25 09:48:52)
Jedná se o název CÚ, která je zadána u položky rozpočtu</t>
      </text>
    </comment>
    <comment authorId="0" ref="S6">
      <text>
        <t xml:space="preserve">======
ID#AAAB0v18dhc
Petr Aigel    (2026-02-25 09:48:52)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h/4DxjhVzEogOoN4VDH7us0MrjWQ=="/>
    </ext>
  </extL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ID#AAAB0v18dhE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ID#AAAB0v18dg0
Petr Aigel    (2026-02-25 09:48:52)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iJ8ZdbUc694IDhtn1P96g2iZfumA=="/>
    </ext>
  </extLst>
</comments>
</file>

<file path=xl/comments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ID#AAAB0v18dgk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ID#AAAB0v18dfs
Petr Aigel    (2026-02-25 09:48:51)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gkhH1SRIDrzf7fQd2GtpPnw9xbtw=="/>
    </ext>
  </extLst>
</comments>
</file>

<file path=xl/comments1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ID#AAAB0v18dg8
Petr Aigel    (2026-02-25 09:48:52)
Jedná se o název CÚ, která je zadána u položky rozpočtu</t>
      </text>
    </comment>
    <comment authorId="0" ref="S6">
      <text>
        <t xml:space="preserve">======
ID#AAAB0v18cEc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iDD8foy3SDzgtWQfCMB5O4JykMBg=="/>
    </ext>
  </extLst>
</comments>
</file>

<file path=xl/comments1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ID#AAAB0v18dgo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ID#AAAB0v18dgc
Petr Aigel    (2026-02-25 09:48:52)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jpmIm5S84JO6r4tdsga5xrpA9DEw=="/>
    </ext>
  </extLst>
</comments>
</file>

<file path=xl/comments1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ID#AAAB0v18dgw
Petr Aigel    (2026-02-25 09:48:52)
Jedná se o název CÚ, která je zadána u položky rozpočtu</t>
      </text>
    </comment>
    <comment authorId="0" ref="S6">
      <text>
        <t xml:space="preserve">======
ID#AAAB0v18dfo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jGx+d4UTHEv3k8hTVY5TkUfyLepA=="/>
    </ext>
  </extLst>
</comments>
</file>

<file path=xl/comments1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ID#AAAB0v18dgA
Petr Aigel    (2026-02-25 09:48:51)
Jedná se o informaci, zda se jedná o položku, která je do rozpočtu zadána z cenové soustavy RTS, nebo vlastní.</t>
      </text>
    </comment>
    <comment authorId="0" ref="T6">
      <text>
        <t xml:space="preserve">======
ID#AAAB0v18dfc
Petr Aigel    (2026-02-25 09:48:51)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gRMVRBrzcrTBxb60FDXBtwYGwCRw=="/>
    </ext>
  </extLst>
</comments>
</file>

<file path=xl/comments1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ID#AAAB0v18dgM
Petr Aigel    (2026-02-25 09:48:51)
Jedná se o název CÚ, která je zadána u položky rozpočtu</t>
      </text>
    </comment>
    <comment authorId="0" ref="S6">
      <text>
        <t xml:space="preserve">======
ID#AAAB0v18df0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jmo3HZS6w2ps0fsOUSgddP7Gz77A=="/>
    </ext>
  </extLst>
</comments>
</file>

<file path=xl/comments1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ID#AAAB0v18dhU
Petr Aigel    (2026-02-25 09:48:52)
Jedná se o název CÚ, která je zadána u položky rozpočtu</t>
      </text>
    </comment>
    <comment authorId="0" ref="S6">
      <text>
        <t xml:space="preserve">======
ID#AAAB0v18dhM
Petr Aigel    (2026-02-25 09:48:52)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iN9LfjYOJnMRks08htzWxOxQC68A=="/>
    </ext>
  </extLst>
</comments>
</file>

<file path=xl/comments1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6">
      <text>
        <t xml:space="preserve">======
ID#AAAB0v18dhY
Petr Aigel    (2026-02-25 09:48:52)
Jedná se o informaci, zda se jedná o položku, která je do rozpočtu zadána z cenové soustavy RTS, nebo vlastní.</t>
      </text>
    </comment>
    <comment authorId="0" ref="T6">
      <text>
        <t xml:space="preserve">======
ID#AAAB0v18dgI
Petr Aigel    (2026-02-25 09:48:51)
Jedná se o název CÚ, která je zadána u položky rozpočtu</t>
      </text>
    </comment>
  </commentList>
  <extLst>
    <ext uri="GoogleSheetsCustomDataVersion2">
      <go:sheetsCustomData xmlns:go="http://customooxmlschemas.google.com/" r:id="rId1" roundtripDataSignature="AMtx7mgwfbzTAgb8EGjwG7JhQ5r/eeBseQ=="/>
    </ext>
  </extLst>
</comments>
</file>

<file path=xl/comments1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6">
      <text>
        <t xml:space="preserve">======
ID#AAAB0v18dhA
Petr Aigel    (2026-02-25 09:48:52)
Jedná se o název CÚ, která je zadána u položky rozpočtu</t>
      </text>
    </comment>
    <comment authorId="0" ref="S6">
      <text>
        <t xml:space="preserve">======
ID#AAAB0v18df8
Petr Aigel    (2026-02-25 09:48:51)
Jedná se o informaci, zda se jedná o položku, která je do rozpočtu zadána z cenové soustavy RTS, nebo vlastní.</t>
      </text>
    </comment>
  </commentList>
  <extLst>
    <ext uri="GoogleSheetsCustomDataVersion2">
      <go:sheetsCustomData xmlns:go="http://customooxmlschemas.google.com/" r:id="rId1" roundtripDataSignature="AMtx7mhMNDfiGdeoM723TpBuQ5tkdAhB1A=="/>
    </ext>
  </extLst>
</comments>
</file>

<file path=xl/sharedStrings.xml><?xml version="1.0" encoding="utf-8"?>
<sst xmlns="http://schemas.openxmlformats.org/spreadsheetml/2006/main" count="3728" uniqueCount="768">
  <si>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</si>
  <si>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</si>
  <si>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#RTSROZP#</t>
  </si>
  <si>
    <t>Položkový rozpočet stavby</t>
  </si>
  <si>
    <t>Stavba:</t>
  </si>
  <si>
    <t>1</t>
  </si>
  <si>
    <t>Veřejné prostranství u hřiště Vladislav</t>
  </si>
  <si>
    <t>Objednatel:</t>
  </si>
  <si>
    <t>IČO:</t>
  </si>
  <si>
    <t>DIČ:</t>
  </si>
  <si>
    <t>Projektant:</t>
  </si>
  <si>
    <t>Zhotovitel:</t>
  </si>
  <si>
    <t>Vypracoval:</t>
  </si>
  <si>
    <t>Rozpis ceny</t>
  </si>
  <si>
    <t>Celkem</t>
  </si>
  <si>
    <t>HSV</t>
  </si>
  <si>
    <t>PSV</t>
  </si>
  <si>
    <t>MON</t>
  </si>
  <si>
    <t>VN</t>
  </si>
  <si>
    <t>Vedlejší náklady</t>
  </si>
  <si>
    <t>ON</t>
  </si>
  <si>
    <t>Ostatní náklady</t>
  </si>
  <si>
    <t>Rekapitulace daní</t>
  </si>
  <si>
    <t>Základ pro sníženou DPH</t>
  </si>
  <si>
    <t>%</t>
  </si>
  <si>
    <t xml:space="preserve">Snížená DPH </t>
  </si>
  <si>
    <t>Základ pro základní DPH</t>
  </si>
  <si>
    <t xml:space="preserve">Základní DPH </t>
  </si>
  <si>
    <t>Zaokrouhlení</t>
  </si>
  <si>
    <t>Cena celkem bez DPH</t>
  </si>
  <si>
    <t>Cena celkem s DPH</t>
  </si>
  <si>
    <t>CZK</t>
  </si>
  <si>
    <t>v</t>
  </si>
  <si>
    <t>dne</t>
  </si>
  <si>
    <t>Za zhotovitele</t>
  </si>
  <si>
    <t>Za objednatele</t>
  </si>
  <si>
    <t>Rekapitulace dílčích částí</t>
  </si>
  <si>
    <t>#CASTI&gt;&gt;</t>
  </si>
  <si>
    <t>Číslo</t>
  </si>
  <si>
    <t>Název</t>
  </si>
  <si>
    <t>DPH celkem</t>
  </si>
  <si>
    <t>Cena celkem</t>
  </si>
  <si>
    <t>Stavba</t>
  </si>
  <si>
    <t>SO01</t>
  </si>
  <si>
    <t>Hrubé terenní úpravy</t>
  </si>
  <si>
    <t>D.1</t>
  </si>
  <si>
    <t>Stavebně konstrukční část</t>
  </si>
  <si>
    <t>SO02</t>
  </si>
  <si>
    <t>Zpevněné plochy</t>
  </si>
  <si>
    <t>D.1.2.A</t>
  </si>
  <si>
    <t>D.1.2.B</t>
  </si>
  <si>
    <t>Bourací práce</t>
  </si>
  <si>
    <t>SO03</t>
  </si>
  <si>
    <t>Schodiště</t>
  </si>
  <si>
    <t>D.1.3.</t>
  </si>
  <si>
    <t>SO04</t>
  </si>
  <si>
    <t>Altán</t>
  </si>
  <si>
    <t>D.1.4.</t>
  </si>
  <si>
    <t>SO05</t>
  </si>
  <si>
    <t>Mostek</t>
  </si>
  <si>
    <t>D.5.</t>
  </si>
  <si>
    <t>SO06</t>
  </si>
  <si>
    <t>Mobiliář</t>
  </si>
  <si>
    <t>D.6.2.2</t>
  </si>
  <si>
    <t>Lavička s opěradlem a odpadkový koš</t>
  </si>
  <si>
    <t>D.6.2.3</t>
  </si>
  <si>
    <t>Kruhová lavice kolem stromu</t>
  </si>
  <si>
    <t>D.6.2.4</t>
  </si>
  <si>
    <t>Šachový stolek</t>
  </si>
  <si>
    <t>D.6.2.5</t>
  </si>
  <si>
    <t>Stůl na stolní tenis</t>
  </si>
  <si>
    <t>D.6.2.6</t>
  </si>
  <si>
    <t>Stojan na kola</t>
  </si>
  <si>
    <t>D.6.2.7</t>
  </si>
  <si>
    <t>Set laviček se stolem</t>
  </si>
  <si>
    <t>D.6.2.8</t>
  </si>
  <si>
    <t>Parkový stůl se sedátky</t>
  </si>
  <si>
    <t>D.6.2.I</t>
  </si>
  <si>
    <t>Betonová lavice</t>
  </si>
  <si>
    <t>SO07</t>
  </si>
  <si>
    <t>Vegetační prvky</t>
  </si>
  <si>
    <t>D.7.</t>
  </si>
  <si>
    <t>VRN</t>
  </si>
  <si>
    <t>Vedlejší rozpočtové náklady</t>
  </si>
  <si>
    <t>Celkem za stavbu</t>
  </si>
  <si>
    <t>#POPS</t>
  </si>
  <si>
    <t>Popis stavby: 1 - Veřejné prostranství u hřiště Vladislav</t>
  </si>
  <si>
    <t>Položky označené D+M (dodávka + montáž) se oceňují včetně přesunu hmot a vč. lehké a těžké strojní techniky. Ostatní vlastní položky jsou založeny na cenové soustavě RTS.</t>
  </si>
  <si>
    <t>Veškeré prvky a konstrukce se oceňují jako kompletní, včetně detailů, pomocných prací (vysekání drážek, doklinkování, vysekání kapes, lože apod.).</t>
  </si>
  <si>
    <t>Jakýkoliv rozpor mezi PD a Soupisem prací je nutné na základě důsledné kontroly zhotovitelem neprodleně oznámit.</t>
  </si>
  <si>
    <t>#POPO</t>
  </si>
  <si>
    <t>Popis objektu: SO01 - Hrubé terenní úpravy</t>
  </si>
  <si>
    <t>#POPR</t>
  </si>
  <si>
    <t>Popis rozpočtu: D.1 - Stavebně konstrukční část</t>
  </si>
  <si>
    <t>Popis objektu: SO02 - Zpevněné plochy</t>
  </si>
  <si>
    <t>Popis rozpočtu: D.1.2.A - Stavebně konstrukční část</t>
  </si>
  <si>
    <t>Popis rozpočtu: D.1.2.B - Bourací práce</t>
  </si>
  <si>
    <t>Popis objektu: SO03 - Schodiště</t>
  </si>
  <si>
    <t>Popis rozpočtu: D.1.3. - Schodiště</t>
  </si>
  <si>
    <t>Popis objektu: SO04 - Altán</t>
  </si>
  <si>
    <t>Popis rozpočtu: D.1.4. - Altán</t>
  </si>
  <si>
    <t>Popis objektu: SO05 - Mostek</t>
  </si>
  <si>
    <t>Popis rozpočtu: D.5. - Mostek</t>
  </si>
  <si>
    <t>Popis objektu: SO06 - Mobiliář</t>
  </si>
  <si>
    <t>Popis rozpočtu: D.6.2.2 - Lavička s opěradlem a odpadkový koš</t>
  </si>
  <si>
    <t>Popis rozpočtu: D.6.2.3 - Kruhová lavice kolem stromu</t>
  </si>
  <si>
    <t>Popis rozpočtu: D.6.2.4 - Šachový stolek</t>
  </si>
  <si>
    <t>Popis rozpočtu: D.6.2.5 - Stůl na stolní tenis</t>
  </si>
  <si>
    <t>Popis rozpočtu: D.6.2.6 - Stojan na kola</t>
  </si>
  <si>
    <t>Popis rozpočtu: D.6.2.7 - Set laviček se stolem</t>
  </si>
  <si>
    <t>Popis rozpočtu: D.6.2.8 - Parkový stůl se sedátky</t>
  </si>
  <si>
    <t>Popis rozpočtu: D.6.2.I - Betonová lavice</t>
  </si>
  <si>
    <t>Popis objektu: SO07 - Vegetační prvky</t>
  </si>
  <si>
    <t>Popis rozpočtu: D.7. - Vegetační prvky</t>
  </si>
  <si>
    <t>Popis objektu: VRN - Vedlejší rozpočtové náklady</t>
  </si>
  <si>
    <t>Popis rozpočtu: VRN - Vedlejší rozpočtové náklady</t>
  </si>
  <si>
    <t>Rekapitulace dílů</t>
  </si>
  <si>
    <t>Typ dílu</t>
  </si>
  <si>
    <t>06</t>
  </si>
  <si>
    <t>Stromy</t>
  </si>
  <si>
    <t>08</t>
  </si>
  <si>
    <t>Živý plot</t>
  </si>
  <si>
    <t>09</t>
  </si>
  <si>
    <t>Trávník a půdokryv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</si>
  <si>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</si>
  <si>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</si>
  <si>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</si>
  <si>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</si>
  <si>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</si>
  <si>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</si>
  <si>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</si>
  <si>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</si>
  <si>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</si>
  <si>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59</t>
  </si>
  <si>
    <t>Dlažby a předlažby komunikací</t>
  </si>
  <si>
    <t>91</t>
  </si>
  <si>
    <t>Doplňující práce na komunikaci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</si>
  <si>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</si>
  <si>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</si>
  <si>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</si>
  <si>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</si>
  <si>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</si>
  <si>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</si>
  <si>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</si>
  <si>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</si>
  <si>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MOB</t>
  </si>
  <si>
    <t>712</t>
  </si>
  <si>
    <t>Povlakové krytiny</t>
  </si>
  <si>
    <t>713</t>
  </si>
  <si>
    <t>Izolace tepelné</t>
  </si>
  <si>
    <t>763</t>
  </si>
  <si>
    <t>Dřevostavby</t>
  </si>
  <si>
    <t>764</t>
  </si>
  <si>
    <t>Konstrukce klempířské</t>
  </si>
  <si>
    <t>766</t>
  </si>
  <si>
    <t>Konstrukce truhlářské, okna a dveře</t>
  </si>
  <si>
    <t>767</t>
  </si>
  <si>
    <t>Konstrukce zámečnické</t>
  </si>
  <si>
    <t>786</t>
  </si>
  <si>
    <t>Zastiňující technika</t>
  </si>
  <si>
    <t>D96</t>
  </si>
  <si>
    <t>Přesuny suti a vybouraných hmot</t>
  </si>
  <si>
    <t>PSU</t>
  </si>
  <si>
    <t xml:space="preserve">Položkový rozpočet </t>
  </si>
  <si>
    <t>S:</t>
  </si>
  <si>
    <t>O:</t>
  </si>
  <si>
    <t>R: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</si>
  <si>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</si>
  <si>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</si>
  <si>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</si>
  <si>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</si>
  <si>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</si>
  <si>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</si>
  <si>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</si>
  <si>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</si>
  <si>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</si>
  <si>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</si>
  <si>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</t>
  </si>
  <si>
    <t>Dodávka celk.</t>
  </si>
  <si>
    <t>Montáž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</si>
  <si>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</si>
  <si>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</si>
  <si>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</si>
  <si>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</si>
  <si>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</si>
  <si>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</si>
  <si>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</si>
  <si>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</si>
  <si>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</si>
  <si>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</si>
  <si>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</si>
  <si>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</si>
  <si>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</si>
  <si>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</si>
  <si>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</si>
  <si>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</si>
  <si>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</si>
  <si>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122201102R00</t>
  </si>
  <si>
    <t>Odkopávky nezapažené v hor. 3 do 1000 m3</t>
  </si>
  <si>
    <t>m3</t>
  </si>
  <si>
    <t>RTS 26/ I</t>
  </si>
  <si>
    <t>Práce</t>
  </si>
  <si>
    <t>Běžná</t>
  </si>
  <si>
    <t>POL1_</t>
  </si>
  <si>
    <t xml:space="preserve">D.1.2.1, D.1.2.2, D.1.2.3 : </t>
  </si>
  <si>
    <t>VV</t>
  </si>
  <si>
    <t>Terénní práce - výkopy, vč. sejmutí ornice : 338</t>
  </si>
  <si>
    <t>162301101R00</t>
  </si>
  <si>
    <t>Vodorovné přemístění výkopku z horniny tř. 1 - 4, do 500 m</t>
  </si>
  <si>
    <t>Terénní práce  - násypy : 202</t>
  </si>
  <si>
    <t>171201201R00</t>
  </si>
  <si>
    <t>Uložení sypaniny na skl.-sypanina na výšku přes 2m</t>
  </si>
  <si>
    <t>167101102R00</t>
  </si>
  <si>
    <t>Nakládání výkopku z hor. 1 ÷ 4 v množství nad 100 m3</t>
  </si>
  <si>
    <t>171101103R00</t>
  </si>
  <si>
    <t>Uložení sypaniny do násypů zhutněných na 100 % PS</t>
  </si>
  <si>
    <t>162701105R00</t>
  </si>
  <si>
    <t>Vodorovné přemístění výkopku z hor.1-4 do 10000 m</t>
  </si>
  <si>
    <t>Terénní práce  - násypy : -202</t>
  </si>
  <si>
    <t>162701109R00</t>
  </si>
  <si>
    <t>Příplatek k vod. přemístění hor.1-4 za další 1 km</t>
  </si>
  <si>
    <t>odvoz zeminy : 136*30</t>
  </si>
  <si>
    <t>199000002R00</t>
  </si>
  <si>
    <t>Poplatek za odběr horniny tř. 1- 4 k dalšímu využití, č. dle katal. odpadů 17 05 04</t>
  </si>
  <si>
    <t>SUM</t>
  </si>
  <si>
    <t>Poznámky uchazeče k zadání</t>
  </si>
  <si>
    <t>POPUZIV</t>
  </si>
  <si>
    <t>END</t>
  </si>
  <si>
    <t>122201101R00</t>
  </si>
  <si>
    <t>Odkopávky nezapažené v hor. 3 do 100 m3</t>
  </si>
  <si>
    <t xml:space="preserve">D.2.2.1, D.2.2.2, D.2.2.3, D.2.2.4, D.2.2.5, D.2.2.6 : </t>
  </si>
  <si>
    <t xml:space="preserve">SANACE !!! : </t>
  </si>
  <si>
    <t>KONSTRUKCE 1 : 36,8*0,3</t>
  </si>
  <si>
    <t>KONSTRUKCE 2 : 280,3*0,3</t>
  </si>
  <si>
    <t>KONSTRUKCE 1 : (36,8*0,3)*30</t>
  </si>
  <si>
    <t>KONSTRUKCE 2 : (280,3*0,3)*30</t>
  </si>
  <si>
    <t>181101102R00</t>
  </si>
  <si>
    <t>Úprava pláně v zářezech v hor. 1-4, se zhutněním</t>
  </si>
  <si>
    <t>m2</t>
  </si>
  <si>
    <t>KONSTRUKCE 1 : 36,8</t>
  </si>
  <si>
    <t>KONSTRUKCE 2 : 280,3</t>
  </si>
  <si>
    <t>KONSTRUKCE 3 - DO ŘÁDKU : 144,8</t>
  </si>
  <si>
    <t>KONSTRUKCE 3 - DO KRUHU : 75</t>
  </si>
  <si>
    <t>KONSTRUKCE 4 : 68</t>
  </si>
  <si>
    <t>289970111R00</t>
  </si>
  <si>
    <t>Vrstva geotextilie 300g/m2</t>
  </si>
  <si>
    <t>289970111RX1</t>
  </si>
  <si>
    <t>Vrstva geotextilie 500g/m2 vč. dodávky</t>
  </si>
  <si>
    <t>Vlastní</t>
  </si>
  <si>
    <t>Indiv</t>
  </si>
  <si>
    <t>564681111RX1</t>
  </si>
  <si>
    <t>Podklad z kameniva drceného fr. 0-120 mm, tl. 300 mm po zhutnění vč. dodávky</t>
  </si>
  <si>
    <t>564922104RX1</t>
  </si>
  <si>
    <t>Mlatový kryt z mechanicky zpevněného kameniva, žlutý, 0/5mm, tl. 40 mm po zhutnění vč. dodávky</t>
  </si>
  <si>
    <t>564922104RX2</t>
  </si>
  <si>
    <t>Dynamická vrstva žlutá 0/16mm, tl. 60 mm po zhutnění vč. dodávky</t>
  </si>
  <si>
    <t>564851111RT2</t>
  </si>
  <si>
    <t>Podklad ze štěrkodrti tl. 150 mm po zhutnění štěrkodrť frakce 0-32 mm</t>
  </si>
  <si>
    <t>564861111RT3</t>
  </si>
  <si>
    <t>Podklad ze štěrkodrti tl. 200 mm po zhutnění štěrkodrť frakce 0-45 mm</t>
  </si>
  <si>
    <t>564851114RT2</t>
  </si>
  <si>
    <t>Podklad ze štěrkodrti tl. 180 mm po zhutnění štěrkodrť frakce 0-32 mm</t>
  </si>
  <si>
    <t>591211111R00</t>
  </si>
  <si>
    <t>Kladení dlažby z drobných kostek, lože z kameniva těženého tl. 50 mm</t>
  </si>
  <si>
    <t>58380190M</t>
  </si>
  <si>
    <t>kostka světlá 60 x 60 x 60 mm</t>
  </si>
  <si>
    <t>Specifikace</t>
  </si>
  <si>
    <t>POL3_</t>
  </si>
  <si>
    <t>KONSTRUKCE 3 - DO ŘÁDKU : 144,8*1,1</t>
  </si>
  <si>
    <t>KONSTRUKCE 3 - DO KRUHU : 75*1,1</t>
  </si>
  <si>
    <t>564871111RT4</t>
  </si>
  <si>
    <t>Podklad ze štěrkodrti tl. 250 mm po zhutnění štěrkodrť frakce 0-63 mm</t>
  </si>
  <si>
    <t>18130X01</t>
  </si>
  <si>
    <t xml:space="preserve">Rozprostření substrátů, založení štěrkového stávníku, vč. pomocných prací </t>
  </si>
  <si>
    <t>POL1_1</t>
  </si>
  <si>
    <t>KONSTRUKCE 4 : 68*(0,15+0,03)</t>
  </si>
  <si>
    <t>PC10A</t>
  </si>
  <si>
    <t>zahliněná frakce kameniva fr. 16 -32, 20% zemina a 80% štěrk</t>
  </si>
  <si>
    <t>POL3_0</t>
  </si>
  <si>
    <t>ŠTĚRK FR. 16/32 (80%) S HUMUSOVOU ZEMINOU (20 %) 150 MM</t>
  </si>
  <si>
    <t>POP</t>
  </si>
  <si>
    <t>KONSTRUKCE 4 : 68*(0,15)*1,1*1,01</t>
  </si>
  <si>
    <t>PC10B</t>
  </si>
  <si>
    <t>zahliněná frakce kameniva fr. 16 -32, 40% zemina a 60% štěrk</t>
  </si>
  <si>
    <t>HUMUSOVÁ ZEMINA (40 %) SE ŠTĚRKEM FR. 16/32 (60%)</t>
  </si>
  <si>
    <t>KONSTRUKCE 4 : 68*(0,03)*1,1*1,01</t>
  </si>
  <si>
    <t>183403151R00</t>
  </si>
  <si>
    <t>Obdělání půdy smykováním, v rovině</t>
  </si>
  <si>
    <t>RTS 25/ II</t>
  </si>
  <si>
    <t>rozrušení branami : 68</t>
  </si>
  <si>
    <t>183403153R00</t>
  </si>
  <si>
    <t>Obdělání půdy hrabáním, v rovině</t>
  </si>
  <si>
    <t xml:space="preserve">vč. odvozu shrabků : </t>
  </si>
  <si>
    <t>3x : 3*68</t>
  </si>
  <si>
    <t>184802111R00</t>
  </si>
  <si>
    <t>Chem. odplevelení před založ. postřikem, v rovině</t>
  </si>
  <si>
    <t>Včetně dovozu vody do 10 km.</t>
  </si>
  <si>
    <t>25234009.AR</t>
  </si>
  <si>
    <t>Postřik herbicid totální, bal. 5 l</t>
  </si>
  <si>
    <t>l</t>
  </si>
  <si>
    <t>SPCM</t>
  </si>
  <si>
    <t>0,04*68</t>
  </si>
  <si>
    <t>180402111R00</t>
  </si>
  <si>
    <t>Založení trávníku parkového výsevem v rovině</t>
  </si>
  <si>
    <t>PC11</t>
  </si>
  <si>
    <t>travobylinná směs 25 g/m2</t>
  </si>
  <si>
    <t>t</t>
  </si>
  <si>
    <t>Štěrkový trávník s řebříčkem: Trávy 98 %: kostřava červená dlouze výběžkatá ´Gondolin´ (Festuca rubra rubra) 10 %, kostřava červená krátce výběžkatá ´Laroma´ (Festuca rubra trichophylla) 13 %, kostřava drsnolistá ´Dorotka´ (Festuca trachyphylla) 5 %, jílek vytrvalý ´Ahoj´ (Lolium perenne) 40 %, lipnice luční ´Struga´ (Poa pratensis) 30 %</t>
  </si>
  <si>
    <t>Byliny 2 %: řebříček obecný (Achillea millefolium) 2 %</t>
  </si>
  <si>
    <t>68/1000000*25</t>
  </si>
  <si>
    <t>185802114R00</t>
  </si>
  <si>
    <t>Hnojení umělým hnojivem k rostlinám v rovině</t>
  </si>
  <si>
    <t>68/1000000*5</t>
  </si>
  <si>
    <t>PC12</t>
  </si>
  <si>
    <t>kombinované hnojivo 10 g/m2</t>
  </si>
  <si>
    <t>183403161R00</t>
  </si>
  <si>
    <t>Obdělání půdy válením, v rovině</t>
  </si>
  <si>
    <t>2x : 68*2</t>
  </si>
  <si>
    <t>184X004</t>
  </si>
  <si>
    <t>Kompletní povýsevní péče</t>
  </si>
  <si>
    <t>Po vzejití (ne dříve) je potřeba nějakou dobu trávník zavlažovat,</t>
  </si>
  <si>
    <t>samozřejmě kosit a 1-2x do roka hnojit hnojivou zálivkou (NPK)</t>
  </si>
  <si>
    <t/>
  </si>
  <si>
    <t>dále přihnojováním, pletí, zálivka, dosev apod.</t>
  </si>
  <si>
    <t>916581112RX1</t>
  </si>
  <si>
    <t>D+M Osazení ocelového zahradního obrubníku - ocelové pásnice, vč. pomocných prací, doplňků</t>
  </si>
  <si>
    <t>m</t>
  </si>
  <si>
    <t>Ocelová pásnice - okraje cest - tl. 8 mm : 458,7</t>
  </si>
  <si>
    <t>998223011R00</t>
  </si>
  <si>
    <t>Přesun hmot, pozemní komunikace, kryt dlážděný</t>
  </si>
  <si>
    <t>Přesun hmot</t>
  </si>
  <si>
    <t>POL7_</t>
  </si>
  <si>
    <t>113106231R00</t>
  </si>
  <si>
    <t>Rozebrání dlažeb ze zámkové dlažby, lože z kameniva, jakákoliv plocha</t>
  </si>
  <si>
    <t>zámková dlažba (chodník) : 52,9</t>
  </si>
  <si>
    <t>113107615R00</t>
  </si>
  <si>
    <t>Odstranění podkladu plochy nad 50 m2, kamenivo drcené tl. 150 mm</t>
  </si>
  <si>
    <t>184807111R00</t>
  </si>
  <si>
    <t>Ochrana stromu bedněním - zřízení</t>
  </si>
  <si>
    <t>Včetně řeziva.</t>
  </si>
  <si>
    <t>ochranné oplocení kolem stromu v= 1,8m : (1+1+1+1)*1,8</t>
  </si>
  <si>
    <t>184807112R00</t>
  </si>
  <si>
    <t>Ochrana stromu bedněním - odstranění</t>
  </si>
  <si>
    <t>96_LAV</t>
  </si>
  <si>
    <t>Demontáž, odvoz a likvidace lávky přes potok, vč. pomocných prací</t>
  </si>
  <si>
    <t>soubor</t>
  </si>
  <si>
    <t>960321271R00</t>
  </si>
  <si>
    <t>Bourání konstrukcí ze železobetonu</t>
  </si>
  <si>
    <t>Včetně bourání geotextilií, výplně otvorů tvárnic, drenáží, trubek a dilatačních prvků apod. zabudovaných v bouraných konstrukcích.</t>
  </si>
  <si>
    <t>schodiště u potoka : 2*0,5</t>
  </si>
  <si>
    <t>96_B1</t>
  </si>
  <si>
    <t>Demontáž, odvoz a likvidace lavičky s opěradlem, vč. pomocných prací</t>
  </si>
  <si>
    <t>96_B2</t>
  </si>
  <si>
    <t>Demontáž, odvoz a likvidace odpadkový koš, vč. pomocných prací</t>
  </si>
  <si>
    <t>96_B3</t>
  </si>
  <si>
    <t>Demontáž, odvoz a likvidace posypová nádoba na štěrk , vč. pomocných prací</t>
  </si>
  <si>
    <t>979081111R00</t>
  </si>
  <si>
    <t>Odvoz suti a vybour. hmot na skládku do 1 km</t>
  </si>
  <si>
    <t>Přesun suti</t>
  </si>
  <si>
    <t>POL8_</t>
  </si>
  <si>
    <t>Včetně naložení na dopravní prostředek a složení na skládku, bez poplatku za skládku.</t>
  </si>
  <si>
    <t>979081121R00</t>
  </si>
  <si>
    <t>Příplatek k odvozu za každý další 1 km</t>
  </si>
  <si>
    <t>Zámková dlažba : 11,9025</t>
  </si>
  <si>
    <t>Podkladní kamenivo : 17,457*39</t>
  </si>
  <si>
    <t>Schodiště : 2,85*39</t>
  </si>
  <si>
    <t>979999981R00</t>
  </si>
  <si>
    <t>Poplatek za recyklaci betonu kusovost do 1600 cm2, čistý (skup.170101)</t>
  </si>
  <si>
    <t>Schodiště : 2,85</t>
  </si>
  <si>
    <t>979999975R00</t>
  </si>
  <si>
    <t>Poplatek za uložení, zemina a kamení s příměsí 10 % (cihla, beton), (skup.170504)</t>
  </si>
  <si>
    <t>Podkladní kamenivo : 17,457</t>
  </si>
  <si>
    <t>D.3.2 - 01 SCHODIŠTĚ 1 (U ALTÁNU) : 1,75*1,2</t>
  </si>
  <si>
    <t>D.3.2 - 02 SCHODIŠTĚ 2 (U MOSTKU) : 1,75*1,0</t>
  </si>
  <si>
    <t>430321314R00</t>
  </si>
  <si>
    <t>Beton schodišťových konstrukcí železový C 20/25</t>
  </si>
  <si>
    <t>D.3.2 - 01 SCHODIŠTĚ 1 (U ALTÁNU) : 0,82*1,2</t>
  </si>
  <si>
    <t>D.3.2 - 02 SCHODIŠTĚ 2 (U MOSTKU) : 0,82*1,0</t>
  </si>
  <si>
    <t>D.5.2. - 03 SCHOD U HŘIŠTĚ : 0,8*0,655*7,66</t>
  </si>
  <si>
    <t>434351141R00</t>
  </si>
  <si>
    <t>Bednění stupňů přímočarých - zřízení</t>
  </si>
  <si>
    <t>D.3.2 - 01 SCHODIŠTĚ 1 (U ALTÁNU) : 1,5*(6*0,16+0,6+0,76)+0,82*2</t>
  </si>
  <si>
    <t>D.3.2 - 02 SCHODIŠTĚ 2 (U MOSTKU) : 1*(6*0,16+0,6+0,76)+0,82*2</t>
  </si>
  <si>
    <t>D.5.2. - 03 SCHOD U HŘIŠTĚ : 2*(0,8*7,66+0,8*0,655)</t>
  </si>
  <si>
    <t>434351142R00</t>
  </si>
  <si>
    <t>Bednění stupňů přímočarých - odstranění</t>
  </si>
  <si>
    <t>430362021R00</t>
  </si>
  <si>
    <t>Výztuž schodišťových konstrukcí sítí Kari</t>
  </si>
  <si>
    <t>D.3.2 - 01 SCHODIŠTĚ 1 (U ALTÁNU) : 2,16*1,5*47,4/6000*1,2</t>
  </si>
  <si>
    <t>D.3.2 - 02 SCHODIŠTĚ 2 (U MOSTKU) : 2,16*1*47,4/6000*1,2</t>
  </si>
  <si>
    <t>D.5.2. - 03 SCHOD U HŘIŠTĚ : 0,8*0,655*7,66*47,4/6000*1,2</t>
  </si>
  <si>
    <t>434121426R00</t>
  </si>
  <si>
    <t>Osazení želbet. stupňů na desku, drsných vč. lože ze suchého betonu tl. 40mm</t>
  </si>
  <si>
    <t>D.3.2 - 01 SCHODIŠTĚ 1 (U ALTÁNU) - P2 : 7*1,2</t>
  </si>
  <si>
    <t>D.3.2 - 02 SCHODIŠTĚ 2 (U MOSTKU) - P3 : 7*1</t>
  </si>
  <si>
    <t>D.5.2. - 03 SCHOD U HŘIŠTĚ - P1 : 5*2</t>
  </si>
  <si>
    <t>592_P2</t>
  </si>
  <si>
    <t>dodávka schodu P2</t>
  </si>
  <si>
    <t>- PREFABRIKOVANÝ SCHODIŠŤOVÝ STUPEŇ 1200x320x160 MM PREFABRIKOVANÝ SCHODIŠŤOVÝ STUPEŇ 1200x320x160 MM</t>
  </si>
  <si>
    <t>- ROZMĚRY DLE ČSN EN 13 369 ROZMĚRY DLE ČSN EN 13 369</t>
  </si>
  <si>
    <t>- TECHNICKÁ PRAVIDLA ČBS 03 (2018) - PB2-C1-H1-T1</t>
  </si>
  <si>
    <t>- SRAŽENÍ POHLEDOVÝCH HRAN 5x5 MMSRAŽENÍ POHLEDOVÝCH HRAN 5x5 MM</t>
  </si>
  <si>
    <t>592_P3</t>
  </si>
  <si>
    <t>dodávka schodu P3</t>
  </si>
  <si>
    <t>- PREFABRIKOVANÝ SCHODIŠŤOVÝ STUPEŇ 1200x320x160 MM PREFABRIKOVANÝ SCHODIŠŤOVÝ STUPEŇ 1000x320x160 MM</t>
  </si>
  <si>
    <t>592_P1</t>
  </si>
  <si>
    <t>dodávka schodu P1</t>
  </si>
  <si>
    <t>- PREFABRIKOVANÝ SCHODIŠŤOVÝ STUPEŇ 1200x320x160 MM PREFABRIKOVANÝ SCHODIŠŤOVÝ STUPEŇ 2000x320x160 MM</t>
  </si>
  <si>
    <t>43412142_X</t>
  </si>
  <si>
    <t>Příplatek za zkrácení schodu P1 na potřebnou délku</t>
  </si>
  <si>
    <t>kus</t>
  </si>
  <si>
    <t>998231311R00</t>
  </si>
  <si>
    <t>Přesun hmot pro sadovnické a krajin. úpravy do 5km</t>
  </si>
  <si>
    <t>766_Z5</t>
  </si>
  <si>
    <t>D+M madlo, vč. kotvení, pomocných prací, doplňků</t>
  </si>
  <si>
    <t>767_Z5</t>
  </si>
  <si>
    <t>D+M Z5 zábradlí, vč. svařování, návarků, kotvení, pomocných prací, doplňků, PÚ přesná specifikace viz PD D.5.2 - 04</t>
  </si>
  <si>
    <t>kg</t>
  </si>
  <si>
    <t>133201101R00</t>
  </si>
  <si>
    <t>Hloubení šachet v hor.3 do 100 m3</t>
  </si>
  <si>
    <t xml:space="preserve">D.4.2 - 01, D.4.2 - 02, D.4.2 - 03, D.4.2 - 04, D.4.2 - 05, D.4.2 - 06, D.4.2 - 07 : </t>
  </si>
  <si>
    <t>Výkop patek : 14*(0,4*0,4)*1,1</t>
  </si>
  <si>
    <t>odvoz zeminy : 2,464*30</t>
  </si>
  <si>
    <t>275313621R00</t>
  </si>
  <si>
    <t>Beton základových patek prostý C 20/25</t>
  </si>
  <si>
    <t>Výkop patek : (14*(0,4*0,4)*(1,1-0,15))*1,1</t>
  </si>
  <si>
    <t>275351215R00</t>
  </si>
  <si>
    <t>Bednění stěn základových patek - zřízení</t>
  </si>
  <si>
    <t>Výkop patek : (14*(4*0,4)*(1,1-0,15))</t>
  </si>
  <si>
    <t>275351216R00</t>
  </si>
  <si>
    <t>Bednění stěn základových patek - odstranění</t>
  </si>
  <si>
    <t>Včetně očištění, vytřídění a uložení bednícího materiálu.</t>
  </si>
  <si>
    <t>941955002R00</t>
  </si>
  <si>
    <t>Lešení lehké pomocné, výška podlahy do 1,9 m</t>
  </si>
  <si>
    <t>10,4*10,4</t>
  </si>
  <si>
    <t>952901111R00</t>
  </si>
  <si>
    <t>Vyčištění budov o výšce podlaží do 4 m</t>
  </si>
  <si>
    <t>998014011R00</t>
  </si>
  <si>
    <t>Přesun hmot, budovy mont. jednopodl. s pláštěm</t>
  </si>
  <si>
    <t>712371801RX1</t>
  </si>
  <si>
    <t>Povlaková krytina střech do 10°, fólií PVC včetně navaření, svaření, kotvení  dalších doplňků, příslušenství, folie ve specifikaci</t>
  </si>
  <si>
    <t>Skladba SCH1 : (3,148*8,148)</t>
  </si>
  <si>
    <t>283220012R</t>
  </si>
  <si>
    <t>Fólie hydroizolační PVC, tl. 1,5 mm, střešní</t>
  </si>
  <si>
    <t>Skladba SCH1 : (3,148*8,148)*1,2</t>
  </si>
  <si>
    <t>712391171R00</t>
  </si>
  <si>
    <t>Položení podkladní textilie na střechách do 10°</t>
  </si>
  <si>
    <t>69366077R</t>
  </si>
  <si>
    <t>Geotextilie netkaná ÚV, 300 g/m2</t>
  </si>
  <si>
    <t>998712102R00</t>
  </si>
  <si>
    <t>Přesun hmot pro povlakové krytiny, v objektech výšky do 12 m</t>
  </si>
  <si>
    <t>763611231R00</t>
  </si>
  <si>
    <t>Montáž bednění střech z desek nad tl. 18 mm, sraz, šroubováním</t>
  </si>
  <si>
    <t>60726017.AR</t>
  </si>
  <si>
    <t>Deska dřevoštěpková OSB 3, nebroušená 4PD tl. 25 mm</t>
  </si>
  <si>
    <t>Skladba SCH1 : (3,148*8,148)*1,1</t>
  </si>
  <si>
    <t>762361114RX3</t>
  </si>
  <si>
    <t>Montáž spádových klínů pro rovné střechy z řeziva, plochy do 120 cm2 včetně dodávky řeziva, hranoly 60 x 100-160 mm</t>
  </si>
  <si>
    <t>Skladba SCH1 : (3,148*10)</t>
  </si>
  <si>
    <t>763612131RX5</t>
  </si>
  <si>
    <t>Zhotovení zaatikového žlabu z dřevoštěpkových desek tl. do 18 mm, na sraz, šroubováním včetně dodávky desky OSB tl. 18 mm, vč. pomocných prací, doplňků, pomocných kontstrukcí</t>
  </si>
  <si>
    <t>Vytvoření zaatikového žlabu : (8,148)</t>
  </si>
  <si>
    <t>998763101R00</t>
  </si>
  <si>
    <t>Přesun hmot pro dřevostavby, v objektech výšky do 6 m</t>
  </si>
  <si>
    <t>764818110RX1</t>
  </si>
  <si>
    <t>D+M střešní chrlič pr. 60mm s integrovanou PVC mažetou, dl. 200mm</t>
  </si>
  <si>
    <t>764_K1</t>
  </si>
  <si>
    <t>D+M okapnice z poplastovaného plechu rš. 210mm, vč. pomocných prací, doplňků</t>
  </si>
  <si>
    <t>766_S1</t>
  </si>
  <si>
    <t>D+M fasáda z modřínových latí, podkladní konstrukce, vč. kotvení, PÚ, pomocných prací, doplňků kompletně dle Skladby S1</t>
  </si>
  <si>
    <t>S1</t>
  </si>
  <si>
    <t>- FASÁDNÍ MODŘÍNOVÉ KOSODÉLNÍKOVÉ LATĚ ,,RHOMBUS" 24x68 MM, VODOROVNĚ, S MEZERAMI CCA 15 MM, FASÁDNÍ MODŘÍNOVÉ KOSODÉLNÍKOVÉ LATĚ ,,RHOMBUS" 24x68 MM, VODOROVNĚ, S MEZERAMI CCA 15 MM, VYVZORKOVAT A ODSOUHLASIT ARCH., KOTVENO NEREZOVÝMI TERASOVÝMI VRUTY</t>
  </si>
  <si>
    <t>- PODKLADNÍ SVISLÉ MODŘÍNOVÉ TRÁMKY 50x50 MM  50 MM PODKLADNÍ SVISLÉ MODŘÍNOVÉ TRÁMKY 50x50 MM</t>
  </si>
  <si>
    <t>Skladba S1 : (3,148+8,148)*(2,935-0,15)+(3,148+8,148)*(2,935-2,52)</t>
  </si>
  <si>
    <t>dveře : -(1*(2,52-0,15))</t>
  </si>
  <si>
    <t>766_SCH1</t>
  </si>
  <si>
    <t>D+M podhled z modřínových latí, podkladní konstrukce, vč. kotvení, PÚ, pomocných prací, doplňků kompletně dle Skladby S1</t>
  </si>
  <si>
    <t>SCH1</t>
  </si>
  <si>
    <t xml:space="preserve"> - NOSNÝ ROŠT PODHLEDU Z HOBLOVANÝCH MODŘÍNOVÝCH TRÁMKŮ 50x50 MM, OSOVĚ PO CCA 500 MM  50 MM NOSNÝ ROŠT PODHLEDU Z HOBLOVANÝCH MODŘÍNOVÝCH TRÁMKŮ 50x50 MM, OSOVĚ PO CCA 500 MM</t>
  </si>
  <si>
    <t>- PODHLED Z MODŘÍNOVÝCH LATÍ 60x24 MM, MEZERY CCA 5 MM (VYVZORKOVAT A ODSOUHLASIT ARCH.) 24 MM PODHLED Z MODŘÍNOVÝCH LATÍ 60x24 MM, MEZERY CCA 5 MM (VYVZORKOVAT A ODSOUHLASIT ARCH.)</t>
  </si>
  <si>
    <t>767_OK_A</t>
  </si>
  <si>
    <t>D+M ocelová konstrukce altánu, vč. kotvení, kotev, svařování, návarků, pomocných prací, doplňků PÚ, dle PD D.4.2 - 07</t>
  </si>
  <si>
    <t>01.1 - Sloup – rohový - HEB100 : (2,74+0,6+0,6)*4*20,6</t>
  </si>
  <si>
    <t>01.2 - Sloup – krajní - HEB100 : (2,74+1,1+0,6)*4*20,6</t>
  </si>
  <si>
    <t>01.3 - Sloup – střední - HEB100 : (2,74+1,1+0,6)*2*20,6</t>
  </si>
  <si>
    <t>01.4 - Sloup – střední - HEB100 : (2,74+1,1+0,6+0,6)*2*20,6</t>
  </si>
  <si>
    <t>01.5 - Sloup – vstup - HEB100+U100 - (2x2,74 + 1,80) : 95,27</t>
  </si>
  <si>
    <t>02.1 - Nosník - HEB100 : (3,0+3,0+1,535+1,535)*2*20,6</t>
  </si>
  <si>
    <t>02.2 - Nosník - HEB100 : (3,0+3,0+1,530+1,530)*1*20,6</t>
  </si>
  <si>
    <t>02.3 - Nosník - HEB100 : (1,8)*3*20,6</t>
  </si>
  <si>
    <t>02.4 - Nosník - HEB100 : (3,4)*4*20,6</t>
  </si>
  <si>
    <t>02.5 - Nosník - HEB100 : (1,535)*2*20,6</t>
  </si>
  <si>
    <t>02.6 - Nosník - HEB100 : (1,53)*1*20,6</t>
  </si>
  <si>
    <t>786_PL</t>
  </si>
  <si>
    <t>D+M stínící plachty, vč. pomocných prací, kotvení, doplňků</t>
  </si>
  <si>
    <t>STÍNÍCÍ PLACHTA ROZMĚR CCA 2400x4200 MM, PRODYŠNÁ, PROTISLUNEČNÍ. KOTVENA V ROZÍCH POMOCÍ OCELOVÝCH ŠROUBOVACÍCH NAPÍNÁKŮ V ÚROVNI +2,650 DO OK V OCELOVÉ KONSTRUKCI : (2,4*4,2)*3</t>
  </si>
  <si>
    <t>132201111R00</t>
  </si>
  <si>
    <t>Hloubení rýh šířky do 600 mm v hor. 3, do 100 m3, STROJNĚ</t>
  </si>
  <si>
    <t xml:space="preserve">D.5.2 - 01, D.5.2 - 02, D.5.2 - 03, D.5.2 - 04, D.5.2 - 05 : </t>
  </si>
  <si>
    <t>Pasy : 2*(1,7*0,4*1)*1,2</t>
  </si>
  <si>
    <t>Patky hluboké : 13*(0,35*0,35*0,7)</t>
  </si>
  <si>
    <t>Patky mělké : 12*(0,2*0,2*0,3)</t>
  </si>
  <si>
    <t>174101101R00</t>
  </si>
  <si>
    <t>Zásyp jam, rýh, šachet se zhutněním</t>
  </si>
  <si>
    <t>včetně strojního přemístění materiálu pro zásyp ze vzdálenosti do 10 m od okraje zásypu</t>
  </si>
  <si>
    <t>Pasy : 2*(1,7*0,4)*0,2</t>
  </si>
  <si>
    <t>Pasy : 1,632</t>
  </si>
  <si>
    <t>Patky : 1,25875</t>
  </si>
  <si>
    <t>odvoz zeminy : 2,89075*30</t>
  </si>
  <si>
    <t>271313511R00</t>
  </si>
  <si>
    <t xml:space="preserve">Beton podkladní pod základové konstrukce, prostý </t>
  </si>
  <si>
    <t>Pasy : 2*(1,7*0,4*0,1)*1,1</t>
  </si>
  <si>
    <t>274321321R00</t>
  </si>
  <si>
    <t xml:space="preserve">Železobeton základových pasů C 20/25 </t>
  </si>
  <si>
    <t>Pasy : 2*(1,7*0,4*0,75)*1,1</t>
  </si>
  <si>
    <t>274351215R00</t>
  </si>
  <si>
    <t>Bednění stěn základových pasů - zřízení</t>
  </si>
  <si>
    <t>Pasy : 2*(2*(1,7+0,4)*0,75)</t>
  </si>
  <si>
    <t>274351216R00</t>
  </si>
  <si>
    <t>Bednění stěn základových pasů - odstranění</t>
  </si>
  <si>
    <t>Včetně očištění, vytřídění a uložení bednicího materiálu.</t>
  </si>
  <si>
    <t>274361821R00</t>
  </si>
  <si>
    <t>Výztuž základových pasů z betonářské oceli  B500B (10 505)</t>
  </si>
  <si>
    <t>Pasy : 2*(1,7*0,4*0,75)*150/1000</t>
  </si>
  <si>
    <t>Patky hluboké : 13*(0,35*0,35*0,7)*1,1</t>
  </si>
  <si>
    <t>Patky mělké : 12*(0,2*0,2*0,3)*1,1</t>
  </si>
  <si>
    <t>338121127RX1</t>
  </si>
  <si>
    <t>Osazení sloupků kamenných, zalití betonem, vč. dodávky betonu</t>
  </si>
  <si>
    <t xml:space="preserve">D.5.2-04 : </t>
  </si>
  <si>
    <t>Sloupek K1 : 13</t>
  </si>
  <si>
    <t>5838037M1</t>
  </si>
  <si>
    <t>kamenný žulový sloupek K1, rozměru 150x150mm, dl. 1600mm</t>
  </si>
  <si>
    <t>- KAMENNÝ ŽULOVÝ SLOUPEK ROZMĚRU 150x150 MM, DÉLKY 1,6 M</t>
  </si>
  <si>
    <t>- ROVNÁ HORNÍ HRANA (BEZ SPÁDU) ROVNÁ HORNÍ HRANA (BEZ SPÁDU)</t>
  </si>
  <si>
    <t>- NUTNO ODSOUHLASIT HL. ARCHITEKTEM NA VZORKUNUTNO ODSOUHLASIT HL. ARCHITEKTEM NA VZORKU</t>
  </si>
  <si>
    <t>D.5.2 - 04 : 13</t>
  </si>
  <si>
    <t>423121112R00</t>
  </si>
  <si>
    <t>Osazení prefa. nosníků z ŽB v celku hmot. do 10 t</t>
  </si>
  <si>
    <t>D.5.2.-02 : 1</t>
  </si>
  <si>
    <t>592_P4</t>
  </si>
  <si>
    <t>dodávka prefabrikované železobetonové mostovky P1 6525x1500x240mm</t>
  </si>
  <si>
    <t>- PREFABRIKOVANÁ ŽELEZOBETONOVÁ MOSTOVKA, ROZMĚR 6525x1500x240 MM</t>
  </si>
  <si>
    <t>- NUTNO ZAMĚŘIT NA STAVBĚ!!! NUTNO ZAMĚŘIT NA STAVBĚ!!!</t>
  </si>
  <si>
    <t>- TECHNICKÁ PRAVIDLA ČBS 03 (2018) - PB2-C1-H1-T1 TECHNICKÁ PRAVIDLA ČBS 03 (2018) - PB2-C1-H1-T1</t>
  </si>
  <si>
    <t>- SRAŽENÍ POHLEDOVÝCH HRAN 10x10 MM SRAŽENÍ POHLEDOVÝCH HRAN 10x10 MM</t>
  </si>
  <si>
    <t>- HORNÍ POCHŮZÍ POVRCH KARTÁČOVANÝ (PŘÍČNĚ)HORNÍ POCHŮZÍ POVRCH KARTÁČOVANÝ (PŘÍČNĚ)</t>
  </si>
  <si>
    <t>967042713R00</t>
  </si>
  <si>
    <t>Odsekání zdiva plošné z kamene, betonu do tl. 150 mm</t>
  </si>
  <si>
    <t>Odbourání části stávající kamenné stěny : 1,5*0,3*2</t>
  </si>
  <si>
    <t>998214111R00</t>
  </si>
  <si>
    <t>Přesun hmot, mosty montované, výšky do 20 m</t>
  </si>
  <si>
    <t>713131131R00</t>
  </si>
  <si>
    <t>Montáž tepelné izolace stěn lepením</t>
  </si>
  <si>
    <t>Očištění povrchu stěny od prachu, nařezání izolačních desek na požadovaný rozměr, nanesení lepicího tmelu, osazení desek.</t>
  </si>
  <si>
    <t>Pasy - dilatace : (1,7*0,75)*2</t>
  </si>
  <si>
    <t>283754890R</t>
  </si>
  <si>
    <t>Deska izolační XPS, tl. 20 mm</t>
  </si>
  <si>
    <t>Pasy - dilatace : ((1,7*0,75)*2)*1,1</t>
  </si>
  <si>
    <t>998713101R00</t>
  </si>
  <si>
    <t>Přesun hmot pro izolace tepelné, v objektech výšky do 6 m</t>
  </si>
  <si>
    <t>D.5.2-03 : 6,525*2</t>
  </si>
  <si>
    <t>767_Z1</t>
  </si>
  <si>
    <t>D+M ocelová konstrukce zábradlí Z1, vč. svařování, návarků, PÚ, kotev, kotvení, pomocných prací doplňků, dle PD D.5.2 - 03</t>
  </si>
  <si>
    <t xml:space="preserve">D.5.2 - 03 : </t>
  </si>
  <si>
    <t>01- Horní profil - PO 60/10 : 6,525*2*4,71</t>
  </si>
  <si>
    <t>02 - Spodní profil - L50/50/5 : 6,525*2*3,85</t>
  </si>
  <si>
    <t>03 - Stojna - delší - kulatina tažená pr. 18mm : 1,39*174*2</t>
  </si>
  <si>
    <t>04 - Stojna - kratší - kulatina tažená pr. 18mm : 1,19*44*2</t>
  </si>
  <si>
    <t>767_Z2</t>
  </si>
  <si>
    <t>D+M ocelová konstrukce zábradlí Z2, vč. svařování, návarků, PÚ, kotev, kotvení, pomocných prací doplňků, dle PD D.5.2 - 03</t>
  </si>
  <si>
    <t>01- Rám - svislý profil - PO60/10 : 0,73*2*4,71</t>
  </si>
  <si>
    <t>02- Rám - svislý profil - PO60/10 : 1,9*2*4,71</t>
  </si>
  <si>
    <t>03 - Stojna - kulatina tažená pr. 18mm : 0,95*18*2</t>
  </si>
  <si>
    <t>Mezisoučet</t>
  </si>
  <si>
    <t>Koeficient + 11 polí: 11</t>
  </si>
  <si>
    <t>274313511R00</t>
  </si>
  <si>
    <t xml:space="preserve">Beton základových pasů prostý C 12/15 </t>
  </si>
  <si>
    <t>Včetně dodávky a uložení betonu a kamene.</t>
  </si>
  <si>
    <t xml:space="preserve">D.6.2.2 : </t>
  </si>
  <si>
    <t>Betonový základ : 3*(2,06*0,815*0,25)</t>
  </si>
  <si>
    <t>Betonový základ : 3*(2*(2,06+0,815)*0,25)</t>
  </si>
  <si>
    <t>273351216R00</t>
  </si>
  <si>
    <t>Bednění stěn základových desek - odstranění</t>
  </si>
  <si>
    <t>564811113R00</t>
  </si>
  <si>
    <t>Podklad ze štěrkodrti tl. 70 mm po zhutnění</t>
  </si>
  <si>
    <t>Štěrkové lože zhutněné, frakce 16-32 : 3*(2,06*0,815)</t>
  </si>
  <si>
    <t>275313511R00</t>
  </si>
  <si>
    <t>Beton základových patek prostý C 12/15</t>
  </si>
  <si>
    <t>Betonový základ : 3*(0,35*0,35*0,3)</t>
  </si>
  <si>
    <t>Betonový základ : 3*(4*0,35*0,3)</t>
  </si>
  <si>
    <t>953981202R00</t>
  </si>
  <si>
    <t>Chemické kotvy, beton, hl. 90 mm, M10, malta 2slož</t>
  </si>
  <si>
    <t xml:space="preserve">D.6.2.2. : </t>
  </si>
  <si>
    <t>lavička : 3*4</t>
  </si>
  <si>
    <t>koš : 3*4</t>
  </si>
  <si>
    <t>31179126R</t>
  </si>
  <si>
    <t>Tyč závitová M10, DIN 975 pozinkovaná</t>
  </si>
  <si>
    <t>31110713R</t>
  </si>
  <si>
    <t>Matice přesná šestihranná 02 1401 M10</t>
  </si>
  <si>
    <t>311261011R</t>
  </si>
  <si>
    <t>Podložka ocelová plochá DIN 125 A-M10, otvor 10,5 mm</t>
  </si>
  <si>
    <t>MOB_6.2.2_1</t>
  </si>
  <si>
    <t>D+M lavice s opěradlem, vč. pomocných prací, PÚ, přesná specifikace viz PD D.6.2.2</t>
  </si>
  <si>
    <t>kpl</t>
  </si>
  <si>
    <t>MOB_6.2.2_2</t>
  </si>
  <si>
    <t>D+M odpadkový koš, vč. pomocných prací, PÚ, přesná specifikace viz PD D.6.2.2</t>
  </si>
  <si>
    <t>MOB_6.2.1</t>
  </si>
  <si>
    <t>Demontáž, přesun a montáž cvičebních strojů, vč. základu  vč. pomocných prací, PÚ, přesná specifikace viz PD D.6.2.1</t>
  </si>
  <si>
    <t xml:space="preserve">D.6.2.3 : </t>
  </si>
  <si>
    <t>Betonový základ : 4*(0,5*0,25*0,25)</t>
  </si>
  <si>
    <t>Betonový základ : 4*(2*(0,5+0,25)*0,25)</t>
  </si>
  <si>
    <t xml:space="preserve">D.6.2.4 : </t>
  </si>
  <si>
    <t>Štěrkové lože zhutněné, frakce 16-32 : pi*0,4*0,4</t>
  </si>
  <si>
    <t>D.6.2.3. : 4*4</t>
  </si>
  <si>
    <t>MOB_6.2.3</t>
  </si>
  <si>
    <t>D+M Lavice kruhová kolem stromu, vč. pomocných prací, PÚ, přesná specifikace viz PD D.6.2.3</t>
  </si>
  <si>
    <t>273313511R00</t>
  </si>
  <si>
    <t xml:space="preserve">Beton základových desek prostý C 12/15 </t>
  </si>
  <si>
    <t>Betonový základ : 2*(2,3*0,25)</t>
  </si>
  <si>
    <t>Beton pod okrajem : 2*(2,5*pi*0,15*0,15)*1,2</t>
  </si>
  <si>
    <t>273351215R00</t>
  </si>
  <si>
    <t>Bednění stěn základových desek - zřízení</t>
  </si>
  <si>
    <t>Betonový základ : 2*(4*1,797)*0,25</t>
  </si>
  <si>
    <t>Štěrkové lože zhutněné, frakce 16-32, : 2*(1,2+1,2+2,3)</t>
  </si>
  <si>
    <t>D.6.2.4. : 2*20</t>
  </si>
  <si>
    <t>MOB_6.2.4</t>
  </si>
  <si>
    <t>D+M Šachový stolek, vč. pomocných prací, PÚ, přesná specifikace viz PD D.6.2.4</t>
  </si>
  <si>
    <t>MOB_6.2.5</t>
  </si>
  <si>
    <t>D+M Stůl na stojní tenis, vč. pomocných prací, PÚ, přesná specifikace viz PD D.6.2.5</t>
  </si>
  <si>
    <t>D.6.2.6. : 2*(0,3*0,3*0,3)*4</t>
  </si>
  <si>
    <t>D.6.2.6. : 2*(4*0,3*0,3)*4</t>
  </si>
  <si>
    <t>D.6.2.6. : 2*4</t>
  </si>
  <si>
    <t>MOB_6.2.6</t>
  </si>
  <si>
    <t>D+M Stojan na kola, vč. pomocných prací, PÚ, přesná specifikace viz PD D.6.2.6</t>
  </si>
  <si>
    <t>MOB_6.2.7</t>
  </si>
  <si>
    <t>D+M Set laviček se stolem, vč. pomocných prací, PÚ, přesná specifikace viz PD D.6.2.7</t>
  </si>
  <si>
    <t>MOB_6.2.8</t>
  </si>
  <si>
    <t>D+M Parkový stůl se sedátky, vč. pomocných prací, PÚ, přesná specifikace viz PD D.6.2.8</t>
  </si>
  <si>
    <t>D+M Betonová lavice 2000 x 420 x 500 cm, vč. pomocných prací, PÚ, vč. případné úpravy rozměrů přesná specifikace viz PD - TZ</t>
  </si>
  <si>
    <t>Rozměry: 2000 (d) x 420 (v) x 500 (š) mm, hmotnost cca 800 kg</t>
  </si>
  <si>
    <t>Materiál: Betonová lavice, vyrobená z prefabrikovaného vyztuženého voděodolného leštěného bílého betonu.</t>
  </si>
  <si>
    <t>Základ: Uložena vlastní vahou bez nutnosti kotvení na dlážděnou plochu.</t>
  </si>
  <si>
    <t>183101222R00</t>
  </si>
  <si>
    <t>Hloub. jamek s výměnou 50% půdy do 2 m3 sv.1:5</t>
  </si>
  <si>
    <t>Výkop jámy 1,6 m3 na strom : 7</t>
  </si>
  <si>
    <t>PC02</t>
  </si>
  <si>
    <t>substrát ve složení 1:1:1 zahradní zemina + kompost + písek</t>
  </si>
  <si>
    <t>(7*1,6*0,5)*1,1</t>
  </si>
  <si>
    <t>Vodorovné přemístění výkopku z hor.1-4 do 500 m</t>
  </si>
  <si>
    <t>odvoz výkopku do 200 m : 7*1,6*0,5</t>
  </si>
  <si>
    <t>184102116R00</t>
  </si>
  <si>
    <t>Výsadba dřevin s balem D do 80 cm, v rovině</t>
  </si>
  <si>
    <t>PC03</t>
  </si>
  <si>
    <t>PRUNUS AVIUM ´PLENA´ (třešeň ptačí)</t>
  </si>
  <si>
    <t>ks</t>
  </si>
  <si>
    <t>druhy dle osazovacího plánu a TZ</t>
  </si>
  <si>
    <t>PC04</t>
  </si>
  <si>
    <t>QUERCUS ROBUR (dub letní)</t>
  </si>
  <si>
    <t>PC05</t>
  </si>
  <si>
    <t>QUERCUS RUBRA (dub červený)</t>
  </si>
  <si>
    <t>184202111R00</t>
  </si>
  <si>
    <t>Ukotvení dřeviny kůly D do 10 cm, dl. do 2 m</t>
  </si>
  <si>
    <t>184901112R00</t>
  </si>
  <si>
    <t>Osazení kůlů k dřevině s uvázáním, dl. kůlů do 3 m</t>
  </si>
  <si>
    <t>60850010R1</t>
  </si>
  <si>
    <t>Kůl vyvazovací impregnovaný 3000 x 90 mm</t>
  </si>
  <si>
    <t>60850030R</t>
  </si>
  <si>
    <t>Příčka spojovací ke kůlům impregnovaná 500 x 80 mm</t>
  </si>
  <si>
    <t>67511011R</t>
  </si>
  <si>
    <t>Motouz jutový d=4,25 mm á 500 g</t>
  </si>
  <si>
    <t>184804111R00</t>
  </si>
  <si>
    <t>Ochrana dřevin před okusem zvěří z rákosu v rovině</t>
  </si>
  <si>
    <t>rákosová rohož, ochrana kmene, 0,35 m2 na strom : 7</t>
  </si>
  <si>
    <t>PC01</t>
  </si>
  <si>
    <t>rákosová rohož, ochrana kmene, 0,35 m2 na strom</t>
  </si>
  <si>
    <t>7*0,35</t>
  </si>
  <si>
    <t>10*10/1000000*7</t>
  </si>
  <si>
    <t>2519115M1</t>
  </si>
  <si>
    <t>hnojivo tabletové s pozvolným uvolňováním živin</t>
  </si>
  <si>
    <t>184921093R00</t>
  </si>
  <si>
    <t>Mulčování rostlin tl. do 0,1 m rovina</t>
  </si>
  <si>
    <t>7*2</t>
  </si>
  <si>
    <t>10391100R</t>
  </si>
  <si>
    <t>Kůra mulčovací VL</t>
  </si>
  <si>
    <t>7*2*0,1*1,1</t>
  </si>
  <si>
    <t>185804311R00</t>
  </si>
  <si>
    <t>Zalití rostlin vodou plochy do 20 m2</t>
  </si>
  <si>
    <t>7*0,75</t>
  </si>
  <si>
    <t>185851111R00</t>
  </si>
  <si>
    <t>Dovoz vody pro zálivku rostlin do 6 km</t>
  </si>
  <si>
    <t>184808111RX0</t>
  </si>
  <si>
    <t>Výchovný řez, vč. odvozu a likvidace odřezů</t>
  </si>
  <si>
    <t>184X001</t>
  </si>
  <si>
    <t>Kompletní povýsadbová péče</t>
  </si>
  <si>
    <t>stromy budou udržovány podle potřeby, především výchovným řezem, intenzivní zálivkou, přihnojováním apod.</t>
  </si>
  <si>
    <t>183104233R00</t>
  </si>
  <si>
    <t>Hloubení rýh s výměnou půdy na 50%, šířky do 1300 mm, hloubky do 700 mm, v rovině nebo svahu do 1:5</t>
  </si>
  <si>
    <t>Živý plot : 20,8</t>
  </si>
  <si>
    <t>(25,7*0,7*0,5)*1,1</t>
  </si>
  <si>
    <t>odvoz výkopku do 200 m : 25,7*0,7*0,5</t>
  </si>
  <si>
    <t>184102311R00</t>
  </si>
  <si>
    <t>Výsadba keře bez balu výšky do 2 m, v rovině</t>
  </si>
  <si>
    <t>02650324M1</t>
  </si>
  <si>
    <t>Habr obecný - Carpinus betulus v. 100 - 120 cm, kontejner</t>
  </si>
  <si>
    <t>habr : (25,7)*22/1000000</t>
  </si>
  <si>
    <t>habr : 25,7</t>
  </si>
  <si>
    <t>Půdopokryv : 25,7*0,1*1,1</t>
  </si>
  <si>
    <t>184803112R00</t>
  </si>
  <si>
    <t>Řez živých plotů přímých H do 1,5 m, š. do 1 m</t>
  </si>
  <si>
    <t>185804312R00</t>
  </si>
  <si>
    <t>Zalití rostlin vodou plochy nad 20 m2</t>
  </si>
  <si>
    <t>habr : 25,7*130/1000</t>
  </si>
  <si>
    <t>184X003</t>
  </si>
  <si>
    <t>přihnojováním, pletí, zálivka, dosev apod.</t>
  </si>
  <si>
    <t>Trávník (zátěžový, extenzivní) : 1088,13</t>
  </si>
  <si>
    <t>Půdopokryv : 506</t>
  </si>
  <si>
    <t>3x : 3*(1088,13+506)</t>
  </si>
  <si>
    <t>0,04*(1088,13+506)</t>
  </si>
  <si>
    <t>extenzivní trávník s mikrojetelem - směs 35 g/m2</t>
  </si>
  <si>
    <t>Trávník (zátěžový, extenzivní) : 1088,13*35/1000000</t>
  </si>
  <si>
    <t>183101211R00</t>
  </si>
  <si>
    <t>Hloub. jamek s výměnou 50% půdy do 0,01 m3, 1:5</t>
  </si>
  <si>
    <t>Půdopokryv : 4554</t>
  </si>
  <si>
    <t>(4554*0,01*0,5)*1,1</t>
  </si>
  <si>
    <t>odvoz výkopku do 200 m : 4554*0,01*0,5</t>
  </si>
  <si>
    <t>183204112R00</t>
  </si>
  <si>
    <t>Výsadba trvalek</t>
  </si>
  <si>
    <t>PC58</t>
  </si>
  <si>
    <t>Vinca minor (barvínek menší)</t>
  </si>
  <si>
    <t>Trávník (zátěžový, extenzivní) : (1088,13)*22/1000000</t>
  </si>
  <si>
    <t>Půdopokryv : (506)*22/1000000</t>
  </si>
  <si>
    <t>Půdopokryv : 506*0,1*1,1</t>
  </si>
  <si>
    <t>Trávník (zátěžový, extenzivní) : 1088,13*100/1000</t>
  </si>
  <si>
    <t>Půdopokryv : 506*130/1000</t>
  </si>
  <si>
    <t>111104213R00</t>
  </si>
  <si>
    <t>Pokosení trávníku parkov. svah do 1:1, odvoz 20 km</t>
  </si>
  <si>
    <t>Kompletní povýsevní a povýsadbová péče</t>
  </si>
  <si>
    <t>NAK</t>
  </si>
  <si>
    <t>005111020R</t>
  </si>
  <si>
    <t>Vytyčení stavby</t>
  </si>
  <si>
    <t>Soubor</t>
  </si>
  <si>
    <t>POL99_8</t>
  </si>
  <si>
    <t>Geodetické zaměření rohů stavby, stabilizace bodů a sestavení laviček.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</si>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</sst>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#,##0.00000"/>
  </numFmts>
  <fonts count="21">
    <font>
      <sz val="10.0"/>
      <color rgb="FF000000"/>
      <name val="Arial"/>
      <scheme val="minor"/>
    </font>
    <font>
      <b/>
      <sz val="10.0"/>
      <color theme="1"/>
      <name val="Arial"/>
    </font>
    <font>
      <sz val="9.0"/>
      <color theme="1"/>
      <name val="Arial"/>
    </font>
    <font/>
    <font>
      <sz val="10.0"/>
      <color theme="1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3.0"/>
      <color theme="1"/>
      <name val="Arial"/>
    </font>
    <font>
      <sz val="7.0"/>
      <color theme="1"/>
      <name val="Arial"/>
    </font>
    <font>
      <color theme="1"/>
      <name val="Arial"/>
      <scheme val="minor"/>
    </font>
    <font>
      <sz val="10.0"/>
      <color rgb="FFFFFFFF"/>
      <name val="Arial"/>
    </font>
    <font>
      <b/>
      <sz val="9.0"/>
      <color theme="1"/>
      <name val="Arial"/>
    </font>
    <font>
      <sz val="8.0"/>
      <color theme="1"/>
      <name val="Arial"/>
    </font>
    <font>
      <sz val="8.0"/>
      <color rgb="FF0000FF"/>
      <name val="Arial"/>
    </font>
    <font>
      <sz val="8.0"/>
      <color rgb="FF008000"/>
      <name val="Arial"/>
    </font>
    <font>
      <sz val="8.0"/>
      <color rgb="FFFFFFFF"/>
      <name val="Arial"/>
    </font>
    <font>
      <sz val="8.0"/>
      <color rgb="FFDF7000"/>
      <name val="Arial"/>
    </font>
    <font>
      <sz val="8.0"/>
      <color rgb="FFFF00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6E1EE"/>
        <bgColor rgb="FFD6E1EE"/>
      </patternFill>
    </fill>
    <fill>
      <patternFill patternType="solid">
        <fgColor rgb="FF99CCFF"/>
        <bgColor rgb="FF99CCFF"/>
      </patternFill>
    </fill>
    <fill>
      <patternFill patternType="solid">
        <fgColor rgb="FFDBDBDB"/>
        <bgColor rgb="FFDBDBDB"/>
      </patternFill>
    </fill>
  </fills>
  <borders count="64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right style="medium">
        <color rgb="FF000000"/>
      </right>
      <top/>
      <bottom/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top style="thin">
        <color rgb="FF000000"/>
      </top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/>
      <top style="thin">
        <color rgb="FF000000"/>
      </top>
      <bottom/>
    </border>
    <border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000000"/>
      </bottom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808080"/>
      </right>
      <top style="thin">
        <color rgb="FF000000"/>
      </top>
    </border>
    <border>
      <left style="thin">
        <color rgb="FF808080"/>
      </left>
      <right style="thin">
        <color rgb="FF808080"/>
      </right>
      <top style="thin">
        <color rgb="FF000000"/>
      </top>
    </border>
    <border>
      <left style="thin">
        <color rgb="FF808080"/>
      </left>
      <right style="thin">
        <color rgb="FF808080"/>
      </right>
      <top style="thin">
        <color rgb="FF000000"/>
      </top>
      <bottom/>
    </border>
    <border>
      <left style="thin">
        <color rgb="FF80808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shrinkToFit="0" wrapText="1"/>
    </xf>
    <xf borderId="2" fillId="0" fontId="3" numFmtId="0" xfId="0" applyBorder="1" applyFont="1"/>
    <xf borderId="3" fillId="0" fontId="3" numFmtId="0" xfId="0" applyBorder="1" applyFont="1"/>
    <xf borderId="4" fillId="0" fontId="4" numFmtId="0" xfId="0" applyBorder="1" applyFont="1"/>
    <xf borderId="5" fillId="0" fontId="5" numFmtId="0" xfId="0" applyAlignment="1" applyBorder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8" fillId="0" fontId="4" numFmtId="0" xfId="0" applyBorder="1" applyFont="1"/>
    <xf borderId="9" fillId="3" fontId="6" numFmtId="0" xfId="0" applyAlignment="1" applyBorder="1" applyFill="1" applyFont="1">
      <alignment horizontal="left" vertical="center"/>
    </xf>
    <xf borderId="10" fillId="3" fontId="4" numFmtId="0" xfId="0" applyAlignment="1" applyBorder="1" applyFont="1">
      <alignment shrinkToFit="0" wrapText="1"/>
    </xf>
    <xf borderId="10" fillId="3" fontId="7" numFmtId="49" xfId="0" applyAlignment="1" applyBorder="1" applyFont="1" applyNumberFormat="1">
      <alignment horizontal="left" shrinkToFit="0" vertical="center" wrapText="1"/>
    </xf>
    <xf borderId="11" fillId="3" fontId="7" numFmtId="49" xfId="0" applyAlignment="1" applyBorder="1" applyFont="1" applyNumberFormat="1">
      <alignment horizontal="left" shrinkToFit="0" vertical="center" wrapText="1"/>
    </xf>
    <xf borderId="12" fillId="0" fontId="3" numFmtId="0" xfId="0" applyBorder="1" applyFont="1"/>
    <xf borderId="13" fillId="0" fontId="3" numFmtId="0" xfId="0" applyBorder="1" applyFont="1"/>
    <xf borderId="0" fillId="0" fontId="2" numFmtId="14" xfId="0" applyAlignment="1" applyFont="1" applyNumberFormat="1">
      <alignment horizontal="left"/>
    </xf>
    <xf borderId="9" fillId="3" fontId="4" numFmtId="0" xfId="0" applyAlignment="1" applyBorder="1" applyFont="1">
      <alignment horizontal="left" vertical="center"/>
    </xf>
    <xf borderId="10" fillId="3" fontId="1" numFmtId="0" xfId="0" applyAlignment="1" applyBorder="1" applyFont="1">
      <alignment horizontal="left" shrinkToFit="0" vertical="center" wrapText="1"/>
    </xf>
    <xf borderId="1" fillId="3" fontId="1" numFmtId="0" xfId="0" applyAlignment="1" applyBorder="1" applyFont="1">
      <alignment horizontal="left" shrinkToFit="0" vertical="center" wrapText="1"/>
    </xf>
    <xf borderId="14" fillId="0" fontId="3" numFmtId="0" xfId="0" applyBorder="1" applyFont="1"/>
    <xf borderId="15" fillId="3" fontId="4" numFmtId="0" xfId="0" applyAlignment="1" applyBorder="1" applyFont="1">
      <alignment horizontal="left" vertical="center"/>
    </xf>
    <xf borderId="16" fillId="3" fontId="4" numFmtId="0" xfId="0" applyAlignment="1" applyBorder="1" applyFont="1">
      <alignment shrinkToFit="0" wrapText="1"/>
    </xf>
    <xf borderId="16" fillId="3" fontId="1" numFmtId="0" xfId="0" applyAlignment="1" applyBorder="1" applyFont="1">
      <alignment horizontal="left" shrinkToFit="0" vertical="center" wrapText="1"/>
    </xf>
    <xf borderId="17" fillId="3" fontId="1" numFmtId="0" xfId="0" applyAlignment="1" applyBorder="1" applyFont="1">
      <alignment horizontal="left" shrinkToFit="0" vertical="center" wrapText="1"/>
    </xf>
    <xf borderId="18" fillId="0" fontId="3" numFmtId="0" xfId="0" applyBorder="1" applyFont="1"/>
    <xf borderId="19" fillId="0" fontId="3" numFmtId="0" xfId="0" applyBorder="1" applyFont="1"/>
    <xf borderId="8" fillId="0" fontId="4" numFmtId="0" xfId="0" applyAlignment="1" applyBorder="1" applyFont="1">
      <alignment horizontal="left" vertical="center"/>
    </xf>
    <xf borderId="0" fillId="0" fontId="4" numFmtId="0" xfId="0" applyAlignment="1" applyFont="1">
      <alignment shrinkToFit="0" wrapText="1"/>
    </xf>
    <xf borderId="20" fillId="0" fontId="1" numFmtId="0" xfId="0" applyAlignment="1" applyBorder="1" applyFont="1">
      <alignment horizontal="left" shrinkToFit="0" vertical="center" wrapText="1"/>
    </xf>
    <xf borderId="20" fillId="0" fontId="3" numFmtId="0" xfId="0" applyBorder="1" applyFont="1"/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horizontal="left" vertical="center"/>
    </xf>
    <xf borderId="21" fillId="0" fontId="4" numFmtId="0" xfId="0" applyBorder="1" applyFont="1"/>
    <xf borderId="8" fillId="0" fontId="1" numFmtId="0" xfId="0" applyAlignment="1" applyBorder="1" applyFont="1">
      <alignment horizontal="left"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22" fillId="0" fontId="1" numFmtId="0" xfId="0" applyAlignment="1" applyBorder="1" applyFont="1">
      <alignment horizontal="left" vertical="center"/>
    </xf>
    <xf borderId="23" fillId="0" fontId="1" numFmtId="0" xfId="0" applyAlignment="1" applyBorder="1" applyFont="1">
      <alignment horizontal="right" shrinkToFit="0" vertical="center" wrapText="1"/>
    </xf>
    <xf borderId="23" fillId="0" fontId="1" numFmtId="0" xfId="0" applyAlignment="1" applyBorder="1" applyFont="1">
      <alignment horizontal="left" shrinkToFit="0" vertical="center" wrapText="1"/>
    </xf>
    <xf borderId="23" fillId="0" fontId="1" numFmtId="0" xfId="0" applyAlignment="1" applyBorder="1" applyFont="1">
      <alignment shrinkToFit="0" vertical="center" wrapText="1"/>
    </xf>
    <xf borderId="23" fillId="0" fontId="3" numFmtId="0" xfId="0" applyBorder="1" applyFont="1"/>
    <xf borderId="23" fillId="0" fontId="4" numFmtId="0" xfId="0" applyAlignment="1" applyBorder="1" applyFont="1">
      <alignment vertical="center"/>
    </xf>
    <xf borderId="23" fillId="0" fontId="1" numFmtId="0" xfId="0" applyAlignment="1" applyBorder="1" applyFont="1">
      <alignment vertical="center"/>
    </xf>
    <xf borderId="24" fillId="0" fontId="4" numFmtId="0" xfId="0" applyBorder="1" applyFont="1"/>
    <xf borderId="22" fillId="0" fontId="4" numFmtId="0" xfId="0" applyAlignment="1" applyBorder="1" applyFont="1">
      <alignment horizontal="left"/>
    </xf>
    <xf borderId="23" fillId="0" fontId="4" numFmtId="0" xfId="0" applyAlignment="1" applyBorder="1" applyFont="1">
      <alignment shrinkToFit="0" vertical="center" wrapText="1"/>
    </xf>
    <xf borderId="23" fillId="0" fontId="4" numFmtId="0" xfId="0" applyBorder="1" applyFont="1"/>
    <xf borderId="23" fillId="0" fontId="4" numFmtId="0" xfId="0" applyAlignment="1" applyBorder="1" applyFont="1">
      <alignment horizontal="right"/>
    </xf>
    <xf borderId="11" fillId="4" fontId="1" numFmtId="0" xfId="0" applyAlignment="1" applyBorder="1" applyFill="1" applyFont="1">
      <alignment horizontal="left" vertical="center"/>
    </xf>
    <xf borderId="25" fillId="0" fontId="3" numFmtId="0" xfId="0" applyBorder="1" applyFont="1"/>
    <xf borderId="10" fillId="4" fontId="1" numFmtId="0" xfId="0" applyAlignment="1" applyBorder="1" applyFont="1">
      <alignment horizontal="left" vertical="center"/>
    </xf>
    <xf borderId="1" fillId="4" fontId="1" numFmtId="0" xfId="0" applyAlignment="1" applyBorder="1" applyFont="1">
      <alignment horizontal="left" vertical="center"/>
    </xf>
    <xf borderId="16" fillId="4" fontId="1" numFmtId="0" xfId="0" applyAlignment="1" applyBorder="1" applyFont="1">
      <alignment horizontal="left" shrinkToFit="0" vertical="center" wrapText="1"/>
    </xf>
    <xf borderId="17" fillId="4" fontId="1" numFmtId="0" xfId="0" applyAlignment="1" applyBorder="1" applyFont="1">
      <alignment horizontal="left" vertical="center"/>
    </xf>
    <xf borderId="26" fillId="0" fontId="3" numFmtId="0" xfId="0" applyBorder="1" applyFont="1"/>
    <xf borderId="23" fillId="0" fontId="4" numFmtId="0" xfId="0" applyAlignment="1" applyBorder="1" applyFont="1">
      <alignment horizontal="right" vertical="center"/>
    </xf>
    <xf borderId="27" fillId="0" fontId="4" numFmtId="0" xfId="0" applyAlignment="1" applyBorder="1" applyFont="1">
      <alignment horizontal="left" vertical="top"/>
    </xf>
    <xf borderId="20" fillId="0" fontId="4" numFmtId="0" xfId="0" applyAlignment="1" applyBorder="1" applyFont="1">
      <alignment shrinkToFit="0" vertical="top" wrapText="1"/>
    </xf>
    <xf borderId="20" fillId="0" fontId="1" numFmtId="0" xfId="0" applyAlignment="1" applyBorder="1" applyFont="1">
      <alignment horizontal="left" shrinkToFit="0" vertical="top" wrapText="1"/>
    </xf>
    <xf borderId="20" fillId="0" fontId="1" numFmtId="0" xfId="0" applyAlignment="1" applyBorder="1" applyFont="1">
      <alignment shrinkToFit="0" vertical="center" wrapText="1"/>
    </xf>
    <xf borderId="20" fillId="0" fontId="1" numFmtId="0" xfId="0" applyAlignment="1" applyBorder="1" applyFont="1">
      <alignment vertical="center"/>
    </xf>
    <xf borderId="20" fillId="0" fontId="4" numFmtId="0" xfId="0" applyAlignment="1" applyBorder="1" applyFont="1">
      <alignment horizontal="right" vertical="center"/>
    </xf>
    <xf borderId="28" fillId="0" fontId="4" numFmtId="0" xfId="0" applyBorder="1" applyFont="1"/>
    <xf borderId="23" fillId="0" fontId="4" numFmtId="0" xfId="0" applyAlignment="1" applyBorder="1" applyFont="1">
      <alignment horizontal="left" shrinkToFit="0" wrapText="1"/>
    </xf>
    <xf borderId="23" fillId="0" fontId="4" numFmtId="0" xfId="0" applyAlignment="1" applyBorder="1" applyFont="1">
      <alignment shrinkToFit="0" wrapText="1"/>
    </xf>
    <xf borderId="23" fillId="0" fontId="4" numFmtId="1" xfId="0" applyAlignment="1" applyBorder="1" applyFont="1" applyNumberFormat="1">
      <alignment horizontal="right"/>
    </xf>
    <xf borderId="24" fillId="0" fontId="3" numFmtId="0" xfId="0" applyBorder="1" applyFont="1"/>
    <xf borderId="8" fillId="0" fontId="4" numFmtId="49" xfId="0" applyBorder="1" applyFont="1" applyNumberFormat="1"/>
    <xf borderId="29" fillId="0" fontId="4" numFmtId="0" xfId="0" applyAlignment="1" applyBorder="1" applyFont="1">
      <alignment horizontal="left" vertical="center"/>
    </xf>
    <xf borderId="30" fillId="0" fontId="4" numFmtId="0" xfId="0" applyAlignment="1" applyBorder="1" applyFont="1">
      <alignment horizontal="left" shrinkToFit="0" vertical="center" wrapText="1"/>
    </xf>
    <xf borderId="30" fillId="0" fontId="4" numFmtId="0" xfId="0" applyAlignment="1" applyBorder="1" applyFont="1">
      <alignment shrinkToFit="0" wrapText="1"/>
    </xf>
    <xf borderId="31" fillId="0" fontId="8" numFmtId="4" xfId="0" applyAlignment="1" applyBorder="1" applyFont="1" applyNumberFormat="1">
      <alignment horizontal="right" vertical="center"/>
    </xf>
    <xf borderId="32" fillId="0" fontId="3" numFmtId="0" xfId="0" applyBorder="1" applyFont="1"/>
    <xf borderId="33" fillId="0" fontId="3" numFmtId="0" xfId="0" applyBorder="1" applyFont="1"/>
    <xf borderId="29" fillId="0" fontId="1" numFmtId="0" xfId="0" applyAlignment="1" applyBorder="1" applyFont="1">
      <alignment horizontal="left" vertical="center"/>
    </xf>
    <xf borderId="30" fillId="0" fontId="1" numFmtId="0" xfId="0" applyAlignment="1" applyBorder="1" applyFont="1">
      <alignment horizontal="left" shrinkToFit="0" vertical="center" wrapText="1"/>
    </xf>
    <xf borderId="30" fillId="0" fontId="1" numFmtId="0" xfId="0" applyAlignment="1" applyBorder="1" applyFont="1">
      <alignment shrinkToFit="0" wrapText="1"/>
    </xf>
    <xf borderId="31" fillId="0" fontId="9" numFmtId="4" xfId="0" applyAlignment="1" applyBorder="1" applyFont="1" applyNumberFormat="1">
      <alignment horizontal="right" vertical="center"/>
    </xf>
    <xf borderId="29" fillId="0" fontId="4" numFmtId="0" xfId="0" applyAlignment="1" applyBorder="1" applyFont="1">
      <alignment horizontal="left"/>
    </xf>
    <xf borderId="30" fillId="0" fontId="1" numFmtId="1" xfId="0" applyAlignment="1" applyBorder="1" applyFont="1" applyNumberFormat="1">
      <alignment horizontal="right" shrinkToFit="0" vertical="center" wrapText="1"/>
    </xf>
    <xf borderId="30" fillId="0" fontId="4" numFmtId="0" xfId="0" applyAlignment="1" applyBorder="1" applyFont="1">
      <alignment horizontal="left" vertical="center"/>
    </xf>
    <xf borderId="30" fillId="0" fontId="1" numFmtId="0" xfId="0" applyAlignment="1" applyBorder="1" applyFont="1">
      <alignment vertical="center"/>
    </xf>
    <xf borderId="33" fillId="0" fontId="4" numFmtId="49" xfId="0" applyAlignment="1" applyBorder="1" applyFont="1" applyNumberFormat="1">
      <alignment horizontal="left" vertical="center"/>
    </xf>
    <xf borderId="31" fillId="0" fontId="1" numFmtId="1" xfId="0" applyAlignment="1" applyBorder="1" applyFont="1" applyNumberFormat="1">
      <alignment horizontal="right" shrinkToFit="0" vertical="center" wrapText="1"/>
    </xf>
    <xf borderId="31" fillId="0" fontId="9" numFmtId="4" xfId="0" applyAlignment="1" applyBorder="1" applyFont="1" applyNumberFormat="1">
      <alignment vertical="center"/>
    </xf>
    <xf borderId="30" fillId="0" fontId="3" numFmtId="0" xfId="0" applyBorder="1" applyFont="1"/>
    <xf borderId="22" fillId="0" fontId="4" numFmtId="0" xfId="0" applyAlignment="1" applyBorder="1" applyFont="1">
      <alignment horizontal="left" vertical="center"/>
    </xf>
    <xf borderId="23" fillId="0" fontId="4" numFmtId="0" xfId="0" applyAlignment="1" applyBorder="1" applyFont="1">
      <alignment horizontal="left" shrinkToFit="0" vertical="center" wrapText="1"/>
    </xf>
    <xf borderId="34" fillId="0" fontId="1" numFmtId="1" xfId="0" applyAlignment="1" applyBorder="1" applyFont="1" applyNumberFormat="1">
      <alignment horizontal="right" shrinkToFit="0" vertical="center" wrapText="1"/>
    </xf>
    <xf borderId="23" fillId="0" fontId="4" numFmtId="0" xfId="0" applyAlignment="1" applyBorder="1" applyFont="1">
      <alignment horizontal="left" vertical="center"/>
    </xf>
    <xf borderId="34" fillId="0" fontId="9" numFmtId="4" xfId="0" applyAlignment="1" applyBorder="1" applyFont="1" applyNumberFormat="1">
      <alignment horizontal="right" vertical="center"/>
    </xf>
    <xf borderId="24" fillId="0" fontId="4" numFmtId="49" xfId="0" applyAlignment="1" applyBorder="1" applyFont="1" applyNumberFormat="1">
      <alignment horizontal="left" vertical="center"/>
    </xf>
    <xf borderId="8" fillId="0" fontId="4" numFmtId="4" xfId="0" applyBorder="1" applyFont="1" applyNumberFormat="1"/>
    <xf borderId="0" fillId="0" fontId="4" numFmtId="0" xfId="0" applyAlignment="1" applyFont="1">
      <alignment horizontal="left"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4" xfId="0" applyAlignment="1" applyFont="1" applyNumberFormat="1">
      <alignment horizontal="left" vertical="center"/>
    </xf>
    <xf borderId="20" fillId="0" fontId="9" numFmtId="4" xfId="0" applyAlignment="1" applyBorder="1" applyFont="1" applyNumberFormat="1">
      <alignment horizontal="right" vertical="center"/>
    </xf>
    <xf borderId="21" fillId="0" fontId="4" numFmtId="49" xfId="0" applyAlignment="1" applyBorder="1" applyFont="1" applyNumberFormat="1">
      <alignment horizontal="left" vertical="center"/>
    </xf>
    <xf borderId="35" fillId="3" fontId="7" numFmtId="0" xfId="0" applyAlignment="1" applyBorder="1" applyFont="1">
      <alignment horizontal="left" vertical="center"/>
    </xf>
    <xf borderId="36" fillId="3" fontId="1" numFmtId="0" xfId="0" applyAlignment="1" applyBorder="1" applyFont="1">
      <alignment horizontal="left" shrinkToFit="0" vertical="center" wrapText="1"/>
    </xf>
    <xf borderId="36" fillId="3" fontId="4" numFmtId="0" xfId="0" applyAlignment="1" applyBorder="1" applyFont="1">
      <alignment horizontal="left" shrinkToFit="0" vertical="center" wrapText="1"/>
    </xf>
    <xf borderId="36" fillId="3" fontId="7" numFmtId="4" xfId="0" applyAlignment="1" applyBorder="1" applyFont="1" applyNumberFormat="1">
      <alignment horizontal="left" vertical="center"/>
    </xf>
    <xf borderId="37" fillId="3" fontId="10" numFmtId="4" xfId="0" applyAlignment="1" applyBorder="1" applyFont="1" applyNumberFormat="1">
      <alignment horizontal="right" vertical="center"/>
    </xf>
    <xf borderId="38" fillId="0" fontId="3" numFmtId="0" xfId="0" applyBorder="1" applyFont="1"/>
    <xf borderId="39" fillId="0" fontId="3" numFmtId="0" xfId="0" applyBorder="1" applyFont="1"/>
    <xf borderId="40" fillId="3" fontId="4" numFmtId="49" xfId="0" applyAlignment="1" applyBorder="1" applyFont="1" applyNumberFormat="1">
      <alignment horizontal="left" vertical="center"/>
    </xf>
    <xf borderId="36" fillId="3" fontId="4" numFmtId="0" xfId="0" applyAlignment="1" applyBorder="1" applyFont="1">
      <alignment shrinkToFit="0" wrapText="1"/>
    </xf>
    <xf borderId="36" fillId="3" fontId="4" numFmtId="0" xfId="0" applyBorder="1" applyFont="1"/>
    <xf borderId="40" fillId="3" fontId="1" numFmtId="49" xfId="0" applyAlignment="1" applyBorder="1" applyFont="1" applyNumberFormat="1">
      <alignment horizontal="left" vertical="center"/>
    </xf>
    <xf borderId="21" fillId="0" fontId="4" numFmtId="0" xfId="0" applyAlignment="1" applyBorder="1" applyFont="1">
      <alignment horizontal="right"/>
    </xf>
    <xf borderId="8" fillId="0" fontId="4" numFmtId="0" xfId="0" applyAlignment="1" applyBorder="1" applyFont="1">
      <alignment horizontal="right"/>
    </xf>
    <xf borderId="0" fillId="0" fontId="4" numFmtId="0" xfId="0" applyAlignment="1" applyFont="1">
      <alignment horizontal="center" shrinkToFit="0" vertical="center" wrapText="1"/>
    </xf>
    <xf borderId="23" fillId="0" fontId="1" numFmtId="0" xfId="0" applyAlignment="1" applyBorder="1" applyFont="1">
      <alignment shrinkToFit="0" vertical="top" wrapText="1"/>
    </xf>
    <xf borderId="0" fillId="0" fontId="4" numFmtId="0" xfId="0" applyAlignment="1" applyFont="1">
      <alignment horizontal="center" vertical="center"/>
    </xf>
    <xf borderId="23" fillId="0" fontId="1" numFmtId="0" xfId="0" applyAlignment="1" applyBorder="1" applyFont="1">
      <alignment vertical="top"/>
    </xf>
    <xf borderId="23" fillId="0" fontId="1" numFmtId="14" xfId="0" applyAlignment="1" applyBorder="1" applyFont="1" applyNumberFormat="1">
      <alignment horizontal="center" vertical="top"/>
    </xf>
    <xf borderId="8" fillId="0" fontId="1" numFmtId="0" xfId="0" applyBorder="1" applyFont="1"/>
    <xf borderId="0" fillId="0" fontId="1" numFmtId="0" xfId="0" applyAlignment="1" applyFont="1">
      <alignment shrinkToFit="0" wrapText="1"/>
    </xf>
    <xf borderId="23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vertical="center"/>
    </xf>
    <xf borderId="21" fillId="0" fontId="1" numFmtId="0" xfId="0" applyAlignment="1" applyBorder="1" applyFont="1">
      <alignment horizontal="right"/>
    </xf>
    <xf borderId="20" fillId="0" fontId="4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center"/>
    </xf>
    <xf borderId="41" fillId="0" fontId="4" numFmtId="0" xfId="0" applyBorder="1" applyFont="1"/>
    <xf borderId="42" fillId="0" fontId="4" numFmtId="0" xfId="0" applyAlignment="1" applyBorder="1" applyFont="1">
      <alignment shrinkToFit="0" wrapText="1"/>
    </xf>
    <xf borderId="42" fillId="0" fontId="4" numFmtId="0" xfId="0" applyBorder="1" applyFont="1"/>
    <xf borderId="43" fillId="0" fontId="4" numFmtId="0" xfId="0" applyAlignment="1" applyBorder="1" applyFont="1">
      <alignment horizontal="right"/>
    </xf>
    <xf borderId="0" fillId="0" fontId="7" numFmtId="0" xfId="0" applyAlignment="1" applyFont="1">
      <alignment horizontal="left" vertical="center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1" vertical="center" wrapText="0"/>
    </xf>
    <xf borderId="0" fillId="0" fontId="5" numFmtId="0" xfId="0" applyAlignment="1" applyFont="1">
      <alignment horizontal="center" vertical="center"/>
    </xf>
    <xf borderId="44" fillId="0" fontId="4" numFmtId="4" xfId="0" applyBorder="1" applyFont="1" applyNumberFormat="1"/>
    <xf borderId="45" fillId="5" fontId="2" numFmtId="4" xfId="0" applyAlignment="1" applyBorder="1" applyFill="1" applyFont="1" applyNumberFormat="1">
      <alignment vertical="center"/>
    </xf>
    <xf borderId="46" fillId="5" fontId="2" numFmtId="4" xfId="0" applyAlignment="1" applyBorder="1" applyFont="1" applyNumberFormat="1">
      <alignment shrinkToFit="0" vertical="center" wrapText="1"/>
    </xf>
    <xf borderId="47" fillId="5" fontId="11" numFmtId="4" xfId="0" applyAlignment="1" applyBorder="1" applyFont="1" applyNumberFormat="1">
      <alignment horizontal="center" shrinkToFit="1" vertical="center" wrapText="0"/>
    </xf>
    <xf borderId="47" fillId="5" fontId="2" numFmtId="4" xfId="0" applyAlignment="1" applyBorder="1" applyFont="1" applyNumberFormat="1">
      <alignment horizontal="center" shrinkToFit="1" vertical="center" wrapText="0"/>
    </xf>
    <xf borderId="47" fillId="5" fontId="2" numFmtId="3" xfId="0" applyAlignment="1" applyBorder="1" applyFont="1" applyNumberFormat="1">
      <alignment horizontal="center" shrinkToFit="0" vertical="center" wrapText="1"/>
    </xf>
    <xf borderId="31" fillId="0" fontId="4" numFmtId="4" xfId="0" applyAlignment="1" applyBorder="1" applyFont="1" applyNumberFormat="1">
      <alignment vertical="center"/>
    </xf>
    <xf borderId="30" fillId="0" fontId="4" numFmtId="4" xfId="0" applyAlignment="1" applyBorder="1" applyFont="1" applyNumberFormat="1">
      <alignment shrinkToFit="0" vertical="center" wrapText="1"/>
    </xf>
    <xf borderId="47" fillId="0" fontId="2" numFmtId="4" xfId="0" applyAlignment="1" applyBorder="1" applyFont="1" applyNumberFormat="1">
      <alignment horizontal="right" shrinkToFit="1" vertical="center" wrapText="0"/>
    </xf>
    <xf borderId="47" fillId="0" fontId="4" numFmtId="4" xfId="0" applyAlignment="1" applyBorder="1" applyFont="1" applyNumberFormat="1">
      <alignment shrinkToFit="1" vertical="center" wrapText="0"/>
    </xf>
    <xf borderId="47" fillId="0" fontId="4" numFmtId="3" xfId="0" applyAlignment="1" applyBorder="1" applyFont="1" applyNumberFormat="1">
      <alignment vertical="center"/>
    </xf>
    <xf borderId="31" fillId="0" fontId="1" numFmtId="4" xfId="0" applyAlignment="1" applyBorder="1" applyFont="1" applyNumberFormat="1">
      <alignment vertical="center"/>
    </xf>
    <xf borderId="30" fillId="0" fontId="1" numFmtId="4" xfId="0" applyAlignment="1" applyBorder="1" applyFont="1" applyNumberFormat="1">
      <alignment shrinkToFit="0" vertical="center" wrapText="1"/>
    </xf>
    <xf borderId="47" fillId="0" fontId="1" numFmtId="4" xfId="0" applyAlignment="1" applyBorder="1" applyFont="1" applyNumberFormat="1">
      <alignment shrinkToFit="1" vertical="center" wrapText="0"/>
    </xf>
    <xf borderId="47" fillId="0" fontId="1" numFmtId="3" xfId="0" applyAlignment="1" applyBorder="1" applyFont="1" applyNumberFormat="1">
      <alignment vertical="center"/>
    </xf>
    <xf borderId="31" fillId="0" fontId="4" numFmtId="4" xfId="0" applyAlignment="1" applyBorder="1" applyFont="1" applyNumberFormat="1">
      <alignment horizontal="left" vertical="center"/>
    </xf>
    <xf borderId="31" fillId="3" fontId="4" numFmtId="4" xfId="0" applyAlignment="1" applyBorder="1" applyFont="1" applyNumberFormat="1">
      <alignment vertical="center"/>
    </xf>
    <xf borderId="47" fillId="3" fontId="4" numFmtId="4" xfId="0" applyAlignment="1" applyBorder="1" applyFont="1" applyNumberFormat="1">
      <alignment shrinkToFit="1" vertical="center" wrapText="0"/>
    </xf>
    <xf borderId="47" fillId="3" fontId="4" numFmtId="3" xfId="0" applyAlignment="1" applyBorder="1" applyFont="1" applyNumberFormat="1">
      <alignment vertical="center"/>
    </xf>
    <xf borderId="0" fillId="0" fontId="12" numFmtId="0" xfId="0" applyFont="1"/>
    <xf borderId="0" fillId="0" fontId="13" numFmtId="0" xfId="0" applyAlignment="1" applyFont="1">
      <alignment shrinkToFit="0" wrapText="1"/>
    </xf>
    <xf borderId="0" fillId="0" fontId="7" numFmtId="0" xfId="0" applyFont="1"/>
    <xf borderId="44" fillId="0" fontId="14" numFmtId="0" xfId="0" applyAlignment="1" applyBorder="1" applyFont="1">
      <alignment horizontal="center" shrinkToFit="0" vertical="center" wrapText="1"/>
    </xf>
    <xf borderId="45" fillId="5" fontId="14" numFmtId="0" xfId="0" applyAlignment="1" applyBorder="1" applyFont="1">
      <alignment horizontal="center" shrinkToFit="0" vertical="center" wrapText="1"/>
    </xf>
    <xf borderId="46" fillId="5" fontId="14" numFmtId="0" xfId="0" applyAlignment="1" applyBorder="1" applyFont="1">
      <alignment horizontal="center" shrinkToFit="0" vertical="center" wrapText="1"/>
    </xf>
    <xf borderId="47" fillId="5" fontId="14" numFmtId="0" xfId="0" applyAlignment="1" applyBorder="1" applyFont="1">
      <alignment horizontal="center" shrinkToFit="0" vertical="center" wrapText="1"/>
    </xf>
    <xf borderId="44" fillId="0" fontId="2" numFmtId="0" xfId="0" applyAlignment="1" applyBorder="1" applyFont="1">
      <alignment vertical="center"/>
    </xf>
    <xf borderId="31" fillId="0" fontId="2" numFmtId="49" xfId="0" applyAlignment="1" applyBorder="1" applyFont="1" applyNumberFormat="1">
      <alignment vertical="center"/>
    </xf>
    <xf borderId="31" fillId="0" fontId="2" numFmtId="49" xfId="0" applyAlignment="1" applyBorder="1" applyFont="1" applyNumberFormat="1">
      <alignment shrinkToFit="0" vertical="center" wrapText="1"/>
    </xf>
    <xf borderId="47" fillId="0" fontId="2" numFmtId="4" xfId="0" applyAlignment="1" applyBorder="1" applyFont="1" applyNumberFormat="1">
      <alignment horizontal="center" vertical="center"/>
    </xf>
    <xf borderId="47" fillId="0" fontId="2" numFmtId="4" xfId="0" applyAlignment="1" applyBorder="1" applyFont="1" applyNumberFormat="1">
      <alignment vertical="center"/>
    </xf>
    <xf borderId="47" fillId="0" fontId="2" numFmtId="164" xfId="0" applyAlignment="1" applyBorder="1" applyFont="1" applyNumberFormat="1">
      <alignment vertical="center"/>
    </xf>
    <xf borderId="44" fillId="0" fontId="2" numFmtId="0" xfId="0" applyBorder="1" applyFont="1"/>
    <xf borderId="45" fillId="3" fontId="2" numFmtId="0" xfId="0" applyAlignment="1" applyBorder="1" applyFont="1">
      <alignment vertical="center"/>
    </xf>
    <xf borderId="45" fillId="3" fontId="2" numFmtId="0" xfId="0" applyAlignment="1" applyBorder="1" applyFont="1">
      <alignment shrinkToFit="0" vertical="center" wrapText="1"/>
    </xf>
    <xf borderId="46" fillId="3" fontId="2" numFmtId="0" xfId="0" applyAlignment="1" applyBorder="1" applyFont="1">
      <alignment shrinkToFit="0" vertical="center" wrapText="1"/>
    </xf>
    <xf borderId="47" fillId="3" fontId="2" numFmtId="4" xfId="0" applyAlignment="1" applyBorder="1" applyFont="1" applyNumberFormat="1">
      <alignment horizontal="center" vertical="center"/>
    </xf>
    <xf borderId="47" fillId="3" fontId="2" numFmtId="4" xfId="0" applyAlignment="1" applyBorder="1" applyFont="1" applyNumberFormat="1">
      <alignment vertical="center"/>
    </xf>
    <xf borderId="47" fillId="3" fontId="2" numFmtId="164" xfId="0" applyAlignment="1" applyBorder="1" applyFont="1" applyNumberFormat="1">
      <alignment vertical="center"/>
    </xf>
    <xf borderId="0" fillId="0" fontId="4" numFmtId="4" xfId="0" applyFont="1" applyNumberFormat="1"/>
    <xf borderId="0" fillId="0" fontId="4" numFmtId="164" xfId="0" applyFont="1" applyNumberFormat="1"/>
    <xf borderId="0" fillId="0" fontId="7" numFmtId="0" xfId="0" applyAlignment="1" applyFont="1">
      <alignment horizontal="center" vertical="top"/>
    </xf>
    <xf borderId="0" fillId="0" fontId="4" numFmtId="0" xfId="0" applyAlignment="1" applyFont="1">
      <alignment vertical="top"/>
    </xf>
    <xf borderId="47" fillId="0" fontId="4" numFmtId="0" xfId="0" applyAlignment="1" applyBorder="1" applyFont="1">
      <alignment vertical="center"/>
    </xf>
    <xf borderId="30" fillId="0" fontId="4" numFmtId="49" xfId="0" applyAlignment="1" applyBorder="1" applyFont="1" applyNumberFormat="1">
      <alignment vertical="center"/>
    </xf>
    <xf borderId="30" fillId="0" fontId="4" numFmtId="49" xfId="0" applyAlignment="1" applyBorder="1" applyFont="1" applyNumberFormat="1">
      <alignment shrinkToFit="1" vertical="center" wrapText="0"/>
    </xf>
    <xf borderId="0" fillId="0" fontId="4" numFmtId="49" xfId="0" applyAlignment="1" applyFont="1" applyNumberFormat="1">
      <alignment vertical="top"/>
    </xf>
    <xf borderId="0" fillId="0" fontId="4" numFmtId="49" xfId="0" applyAlignment="1" applyFont="1" applyNumberFormat="1">
      <alignment shrinkToFit="0" vertical="top" wrapText="1"/>
    </xf>
    <xf borderId="0" fillId="0" fontId="4" numFmtId="0" xfId="0" applyAlignment="1" applyFont="1">
      <alignment horizontal="center" vertical="top"/>
    </xf>
    <xf borderId="0" fillId="0" fontId="4" numFmtId="0" xfId="0" applyAlignment="1" applyFont="1">
      <alignment shrinkToFit="0" vertical="top" wrapText="1"/>
    </xf>
    <xf borderId="0" fillId="0" fontId="7" numFmtId="0" xfId="0" applyAlignment="1" applyFont="1">
      <alignment horizontal="center"/>
    </xf>
    <xf borderId="0" fillId="0" fontId="4" numFmtId="49" xfId="0" applyFont="1" applyNumberFormat="1"/>
    <xf borderId="47" fillId="3" fontId="4" numFmtId="0" xfId="0" applyAlignment="1" applyBorder="1" applyFont="1">
      <alignment vertical="center"/>
    </xf>
    <xf borderId="46" fillId="3" fontId="4" numFmtId="49" xfId="0" applyAlignment="1" applyBorder="1" applyFont="1" applyNumberFormat="1">
      <alignment vertical="center"/>
    </xf>
    <xf borderId="48" fillId="3" fontId="4" numFmtId="49" xfId="0" applyAlignment="1" applyBorder="1" applyFont="1" applyNumberFormat="1">
      <alignment vertical="center"/>
    </xf>
    <xf borderId="47" fillId="5" fontId="4" numFmtId="0" xfId="0" applyBorder="1" applyFont="1"/>
    <xf borderId="47" fillId="5" fontId="4" numFmtId="49" xfId="0" applyBorder="1" applyFont="1" applyNumberFormat="1"/>
    <xf borderId="47" fillId="5" fontId="4" numFmtId="0" xfId="0" applyAlignment="1" applyBorder="1" applyFont="1">
      <alignment horizontal="center"/>
    </xf>
    <xf borderId="45" fillId="5" fontId="4" numFmtId="0" xfId="0" applyBorder="1" applyFont="1"/>
    <xf borderId="47" fillId="5" fontId="4" numFmtId="0" xfId="0" applyAlignment="1" applyBorder="1" applyFont="1">
      <alignment shrinkToFit="0" wrapText="1"/>
    </xf>
    <xf borderId="0" fillId="0" fontId="4" numFmtId="165" xfId="0" applyAlignment="1" applyFont="1" applyNumberFormat="1">
      <alignment vertical="top"/>
    </xf>
    <xf borderId="0" fillId="0" fontId="4" numFmtId="4" xfId="0" applyAlignment="1" applyFont="1" applyNumberFormat="1">
      <alignment vertical="top"/>
    </xf>
    <xf borderId="49" fillId="3" fontId="1" numFmtId="0" xfId="0" applyAlignment="1" applyBorder="1" applyFont="1">
      <alignment vertical="top"/>
    </xf>
    <xf borderId="50" fillId="3" fontId="1" numFmtId="49" xfId="0" applyAlignment="1" applyBorder="1" applyFont="1" applyNumberFormat="1">
      <alignment vertical="top"/>
    </xf>
    <xf borderId="50" fillId="3" fontId="1" numFmtId="49" xfId="0" applyAlignment="1" applyBorder="1" applyFont="1" applyNumberFormat="1">
      <alignment horizontal="left" shrinkToFit="0" vertical="top" wrapText="1"/>
    </xf>
    <xf borderId="50" fillId="3" fontId="1" numFmtId="0" xfId="0" applyAlignment="1" applyBorder="1" applyFont="1">
      <alignment horizontal="center" shrinkToFit="1" vertical="top" wrapText="0"/>
    </xf>
    <xf borderId="50" fillId="3" fontId="1" numFmtId="165" xfId="0" applyAlignment="1" applyBorder="1" applyFont="1" applyNumberFormat="1">
      <alignment shrinkToFit="1" vertical="top" wrapText="0"/>
    </xf>
    <xf borderId="50" fillId="3" fontId="1" numFmtId="4" xfId="0" applyAlignment="1" applyBorder="1" applyFont="1" applyNumberFormat="1">
      <alignment shrinkToFit="1" vertical="top" wrapText="0"/>
    </xf>
    <xf borderId="51" fillId="3" fontId="1" numFmtId="4" xfId="0" applyAlignment="1" applyBorder="1" applyFont="1" applyNumberFormat="1">
      <alignment shrinkToFit="1" vertical="top" wrapText="0"/>
    </xf>
    <xf borderId="10" fillId="3" fontId="1" numFmtId="4" xfId="0" applyAlignment="1" applyBorder="1" applyFont="1" applyNumberFormat="1">
      <alignment shrinkToFit="1" vertical="top" wrapText="0"/>
    </xf>
    <xf borderId="52" fillId="0" fontId="15" numFmtId="0" xfId="0" applyAlignment="1" applyBorder="1" applyFont="1">
      <alignment vertical="top"/>
    </xf>
    <xf borderId="53" fillId="0" fontId="15" numFmtId="49" xfId="0" applyAlignment="1" applyBorder="1" applyFont="1" applyNumberFormat="1">
      <alignment vertical="top"/>
    </xf>
    <xf borderId="53" fillId="0" fontId="15" numFmtId="49" xfId="0" applyAlignment="1" applyBorder="1" applyFont="1" applyNumberFormat="1">
      <alignment horizontal="left" shrinkToFit="0" vertical="top" wrapText="1"/>
    </xf>
    <xf borderId="53" fillId="0" fontId="15" numFmtId="0" xfId="0" applyAlignment="1" applyBorder="1" applyFont="1">
      <alignment horizontal="center" shrinkToFit="1" vertical="top" wrapText="0"/>
    </xf>
    <xf borderId="53" fillId="0" fontId="15" numFmtId="165" xfId="0" applyAlignment="1" applyBorder="1" applyFont="1" applyNumberFormat="1">
      <alignment shrinkToFit="1" vertical="top" wrapText="0"/>
    </xf>
    <xf borderId="53" fillId="4" fontId="15" numFmtId="4" xfId="0" applyAlignment="1" applyBorder="1" applyFont="1" applyNumberFormat="1">
      <alignment shrinkToFit="1" vertical="top" wrapText="0"/>
    </xf>
    <xf borderId="53" fillId="0" fontId="15" numFmtId="4" xfId="0" applyAlignment="1" applyBorder="1" applyFont="1" applyNumberFormat="1">
      <alignment shrinkToFit="1" vertical="top" wrapText="0"/>
    </xf>
    <xf borderId="54" fillId="0" fontId="15" numFmtId="4" xfId="0" applyAlignment="1" applyBorder="1" applyFont="1" applyNumberFormat="1">
      <alignment shrinkToFit="1" vertical="top" wrapText="0"/>
    </xf>
    <xf borderId="0" fillId="0" fontId="15" numFmtId="4" xfId="0" applyAlignment="1" applyFont="1" applyNumberFormat="1">
      <alignment shrinkToFit="1" vertical="top" wrapText="0"/>
    </xf>
    <xf borderId="0" fillId="0" fontId="15" numFmtId="0" xfId="0" applyFont="1"/>
    <xf borderId="0" fillId="0" fontId="15" numFmtId="0" xfId="0" applyAlignment="1" applyFont="1">
      <alignment vertical="top"/>
    </xf>
    <xf borderId="0" fillId="0" fontId="15" numFmtId="49" xfId="0" applyAlignment="1" applyFont="1" applyNumberFormat="1">
      <alignment vertical="top"/>
    </xf>
    <xf quotePrefix="1" borderId="0" fillId="0" fontId="16" numFmtId="165" xfId="0" applyAlignment="1" applyFont="1" applyNumberFormat="1">
      <alignment horizontal="left" shrinkToFit="0" vertical="top" wrapText="1"/>
    </xf>
    <xf borderId="0" fillId="0" fontId="16" numFmtId="165" xfId="0" applyAlignment="1" applyFont="1" applyNumberFormat="1">
      <alignment horizontal="center" shrinkToFit="1" vertical="top" wrapText="0"/>
    </xf>
    <xf borderId="0" fillId="0" fontId="16" numFmtId="165" xfId="0" applyAlignment="1" applyFont="1" applyNumberFormat="1">
      <alignment shrinkToFit="1" vertical="top" wrapText="0"/>
    </xf>
    <xf borderId="0" fillId="0" fontId="15" numFmtId="165" xfId="0" applyAlignment="1" applyFont="1" applyNumberFormat="1">
      <alignment shrinkToFit="1" vertical="top" wrapText="0"/>
    </xf>
    <xf borderId="55" fillId="0" fontId="15" numFmtId="0" xfId="0" applyAlignment="1" applyBorder="1" applyFont="1">
      <alignment vertical="top"/>
    </xf>
    <xf borderId="56" fillId="0" fontId="15" numFmtId="49" xfId="0" applyAlignment="1" applyBorder="1" applyFont="1" applyNumberFormat="1">
      <alignment vertical="top"/>
    </xf>
    <xf borderId="56" fillId="0" fontId="15" numFmtId="49" xfId="0" applyAlignment="1" applyBorder="1" applyFont="1" applyNumberFormat="1">
      <alignment horizontal="left" shrinkToFit="0" vertical="top" wrapText="1"/>
    </xf>
    <xf borderId="56" fillId="0" fontId="15" numFmtId="0" xfId="0" applyAlignment="1" applyBorder="1" applyFont="1">
      <alignment horizontal="center" shrinkToFit="1" vertical="top" wrapText="0"/>
    </xf>
    <xf borderId="56" fillId="0" fontId="15" numFmtId="165" xfId="0" applyAlignment="1" applyBorder="1" applyFont="1" applyNumberFormat="1">
      <alignment shrinkToFit="1" vertical="top" wrapText="0"/>
    </xf>
    <xf borderId="57" fillId="4" fontId="15" numFmtId="4" xfId="0" applyAlignment="1" applyBorder="1" applyFont="1" applyNumberFormat="1">
      <alignment shrinkToFit="1" vertical="top" wrapText="0"/>
    </xf>
    <xf borderId="56" fillId="0" fontId="15" numFmtId="4" xfId="0" applyAlignment="1" applyBorder="1" applyFont="1" applyNumberFormat="1">
      <alignment shrinkToFit="1" vertical="top" wrapText="0"/>
    </xf>
    <xf borderId="58" fillId="0" fontId="15" numFmtId="4" xfId="0" applyAlignment="1" applyBorder="1" applyFont="1" applyNumberFormat="1">
      <alignment shrinkToFit="1" vertical="top" wrapText="0"/>
    </xf>
    <xf borderId="0" fillId="0" fontId="4" numFmtId="49" xfId="0" applyAlignment="1" applyFont="1" applyNumberFormat="1">
      <alignment horizontal="left" shrinkToFit="0" vertical="top" wrapText="1"/>
    </xf>
    <xf borderId="45" fillId="3" fontId="1" numFmtId="0" xfId="0" applyAlignment="1" applyBorder="1" applyFont="1">
      <alignment vertical="top"/>
    </xf>
    <xf borderId="46" fillId="3" fontId="1" numFmtId="49" xfId="0" applyAlignment="1" applyBorder="1" applyFont="1" applyNumberFormat="1">
      <alignment vertical="top"/>
    </xf>
    <xf borderId="46" fillId="3" fontId="1" numFmtId="49" xfId="0" applyAlignment="1" applyBorder="1" applyFont="1" applyNumberFormat="1">
      <alignment horizontal="left" shrinkToFit="0" vertical="top" wrapText="1"/>
    </xf>
    <xf borderId="46" fillId="3" fontId="1" numFmtId="0" xfId="0" applyAlignment="1" applyBorder="1" applyFont="1">
      <alignment horizontal="center" vertical="top"/>
    </xf>
    <xf borderId="46" fillId="3" fontId="1" numFmtId="0" xfId="0" applyAlignment="1" applyBorder="1" applyFont="1">
      <alignment vertical="top"/>
    </xf>
    <xf borderId="59" fillId="3" fontId="1" numFmtId="4" xfId="0" applyAlignment="1" applyBorder="1" applyFont="1" applyNumberFormat="1">
      <alignment shrinkToFit="1" vertical="top" wrapText="0"/>
    </xf>
    <xf borderId="60" fillId="4" fontId="4" numFmtId="0" xfId="0" applyAlignment="1" applyBorder="1" applyFont="1">
      <alignment shrinkToFit="0" vertical="top" wrapText="1"/>
    </xf>
    <xf borderId="61" fillId="0" fontId="3" numFmtId="0" xfId="0" applyBorder="1" applyFont="1"/>
    <xf borderId="44" fillId="0" fontId="3" numFmtId="0" xfId="0" applyBorder="1" applyFont="1"/>
    <xf borderId="62" fillId="0" fontId="3" numFmtId="0" xfId="0" applyBorder="1" applyFont="1"/>
    <xf borderId="34" fillId="0" fontId="3" numFmtId="0" xfId="0" applyBorder="1" applyFont="1"/>
    <xf borderId="63" fillId="0" fontId="3" numFmtId="0" xfId="0" applyBorder="1" applyFont="1"/>
    <xf borderId="0" fillId="0" fontId="4" numFmtId="49" xfId="0" applyAlignment="1" applyFont="1" applyNumberFormat="1">
      <alignment horizontal="left" shrinkToFit="0" wrapText="1"/>
    </xf>
    <xf borderId="20" fillId="0" fontId="17" numFmtId="0" xfId="0" applyAlignment="1" applyBorder="1" applyFont="1">
      <alignment horizontal="left" shrinkToFit="0" vertical="top" wrapText="1"/>
    </xf>
    <xf borderId="0" fillId="0" fontId="18" numFmtId="0" xfId="0" applyAlignment="1" applyFont="1">
      <alignment shrinkToFit="0" wrapText="1"/>
    </xf>
    <xf borderId="0" fillId="0" fontId="17" numFmtId="0" xfId="0" applyAlignment="1" applyFont="1">
      <alignment horizontal="left" shrinkToFit="0" vertical="top" wrapText="1"/>
    </xf>
    <xf borderId="0" fillId="0" fontId="17" numFmtId="49" xfId="0" applyAlignment="1" applyFont="1" applyNumberFormat="1">
      <alignment horizontal="left" shrinkToFit="0" vertical="top" wrapText="1"/>
    </xf>
    <xf borderId="0" fillId="0" fontId="17" numFmtId="0" xfId="0" applyAlignment="1" applyFont="1">
      <alignment horizontal="center" shrinkToFit="1" vertical="top" wrapText="0"/>
    </xf>
    <xf borderId="0" fillId="0" fontId="17" numFmtId="165" xfId="0" applyAlignment="1" applyFont="1" applyNumberFormat="1">
      <alignment shrinkToFit="1" vertical="top" wrapText="0"/>
    </xf>
    <xf borderId="0" fillId="0" fontId="17" numFmtId="4" xfId="0" applyAlignment="1" applyFont="1" applyNumberFormat="1">
      <alignment shrinkToFit="1" vertical="top" wrapText="0"/>
    </xf>
    <xf quotePrefix="1" borderId="0" fillId="0" fontId="19" numFmtId="165" xfId="0" applyAlignment="1" applyFont="1" applyNumberFormat="1">
      <alignment horizontal="left" shrinkToFit="0" vertical="top" wrapText="1"/>
    </xf>
    <xf borderId="0" fillId="0" fontId="19" numFmtId="165" xfId="0" applyAlignment="1" applyFont="1" applyNumberFormat="1">
      <alignment horizontal="center" shrinkToFit="1" vertical="top" wrapText="0"/>
    </xf>
    <xf borderId="0" fillId="0" fontId="19" numFmtId="165" xfId="0" applyAlignment="1" applyFont="1" applyNumberFormat="1">
      <alignment shrinkToFit="1" vertical="top" wrapText="0"/>
    </xf>
    <xf quotePrefix="1" borderId="0" fillId="0" fontId="20" numFmtId="165" xfId="0" applyAlignment="1" applyFont="1" applyNumberFormat="1">
      <alignment horizontal="left" shrinkToFit="0" vertical="top" wrapText="1"/>
    </xf>
    <xf borderId="0" fillId="0" fontId="20" numFmtId="165" xfId="0" applyAlignment="1" applyFont="1" applyNumberFormat="1">
      <alignment horizontal="center" shrinkToFit="1" vertical="top" wrapText="0"/>
    </xf>
    <xf borderId="0" fillId="0" fontId="20" numFmtId="165" xfId="0" applyAlignment="1" applyFont="1" applyNumberFormat="1">
      <alignment shrinkToFit="1" vertical="top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<Relationships xmlns="http://schemas.openxmlformats.org/package/2006/relationships"><Relationship Id="rId1" Type="http://customschemas.google.com/relationships/workbookmetadata" Target="commentsmeta5"/></Relationships>
</file>

<file path=xl/_rels/comments7.xml.rels><?xml version="1.0" encoding="UTF-8" standalone="yes"?><Relationships xmlns="http://schemas.openxmlformats.org/package/2006/relationships"><Relationship Id="rId1" Type="http://customschemas.google.com/relationships/workbookmetadata" Target="commentsmeta6"/></Relationships>
</file>

<file path=xl/_rels/comments8.xml.rels><?xml version="1.0" encoding="UTF-8" standalone="yes"?><Relationships xmlns="http://schemas.openxmlformats.org/package/2006/relationships"><Relationship Id="rId1" Type="http://customschemas.google.com/relationships/workbookmetadata" Target="commentsmeta7"/></Relationships>
</file>

<file path=xl/_rels/comments9.xml.rels><?xml version="1.0" encoding="UTF-8" standalone="yes"?><Relationships xmlns="http://schemas.openxmlformats.org/package/2006/relationships"><Relationship Id="rId1" Type="http://customschemas.google.com/relationships/workbookmetadata" Target="commentsmeta8"/></Relationships>
</file>

<file path=xl/_rels/comments10.xml.rels><?xml version="1.0" encoding="UTF-8" standalone="yes"?><Relationships xmlns="http://schemas.openxmlformats.org/package/2006/relationships"><Relationship Id="rId1" Type="http://customschemas.google.com/relationships/workbookmetadata" Target="commentsmeta9"/></Relationships>
</file>

<file path=xl/_rels/comments11.xml.rels><?xml version="1.0" encoding="UTF-8" standalone="yes"?><Relationships xmlns="http://schemas.openxmlformats.org/package/2006/relationships"><Relationship Id="rId1" Type="http://customschemas.google.com/relationships/workbookmetadata" Target="commentsmeta10"/></Relationships>
</file>

<file path=xl/_rels/comments12.xml.rels><?xml version="1.0" encoding="UTF-8" standalone="yes"?><Relationships xmlns="http://schemas.openxmlformats.org/package/2006/relationships"><Relationship Id="rId1" Type="http://customschemas.google.com/relationships/workbookmetadata" Target="commentsmeta11"/></Relationships>
</file>

<file path=xl/_rels/comments13.xml.rels><?xml version="1.0" encoding="UTF-8" standalone="yes"?><Relationships xmlns="http://schemas.openxmlformats.org/package/2006/relationships"><Relationship Id="rId1" Type="http://customschemas.google.com/relationships/workbookmetadata" Target="commentsmeta12"/></Relationships>
</file>

<file path=xl/_rels/comments14.xml.rels><?xml version="1.0" encoding="UTF-8" standalone="yes"?><Relationships xmlns="http://schemas.openxmlformats.org/package/2006/relationships"><Relationship Id="rId1" Type="http://customschemas.google.com/relationships/workbookmetadata" Target="commentsmeta13"/></Relationships>
</file>

<file path=xl/_rels/comments15.xml.rels><?xml version="1.0" encoding="UTF-8" standalone="yes"?><Relationships xmlns="http://schemas.openxmlformats.org/package/2006/relationships"><Relationship Id="rId1" Type="http://customschemas.google.com/relationships/workbookmetadata" Target="commentsmeta14"/></Relationships>
</file>

<file path=xl/_rels/comments16.xml.rels><?xml version="1.0" encoding="UTF-8" standalone="yes"?><Relationships xmlns="http://schemas.openxmlformats.org/package/2006/relationships"><Relationship Id="rId1" Type="http://customschemas.google.com/relationships/workbookmetadata" Target="commentsmeta15"/></Relationships>
</file>

<file path=xl/_rels/comments17.xml.rels><?xml version="1.0" encoding="UTF-8" standalone="yes"?><Relationships xmlns="http://schemas.openxmlformats.org/package/2006/relationships"><Relationship Id="rId1" Type="http://customschemas.google.com/relationships/workbookmetadata" Target="commentsmeta16"/></Relationships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24" Type="http://customschemas.google.com/relationships/workbookmetadata" Target="metadata"/><Relationship Id="rId12" Type="http://schemas.openxmlformats.org/officeDocument/2006/relationships/worksheet" Target="worksheets/sheet9.xml"/><Relationship Id="rId23" Type="http://schemas.openxmlformats.org/officeDocument/2006/relationships/externalLink" Target="externalLinks/externalLink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6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7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8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9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10.v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3.xml"/><Relationship Id="rId3" Type="http://schemas.openxmlformats.org/officeDocument/2006/relationships/vmlDrawing" Target="../drawings/vmlDrawing11.v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4.xml"/><Relationship Id="rId3" Type="http://schemas.openxmlformats.org/officeDocument/2006/relationships/vmlDrawing" Target="../drawings/vmlDrawing12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drawing" Target="../drawings/drawing15.xml"/><Relationship Id="rId3" Type="http://schemas.openxmlformats.org/officeDocument/2006/relationships/vmlDrawing" Target="../drawings/vmlDrawing13.v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drawing" Target="../drawings/drawing16.xml"/><Relationship Id="rId3" Type="http://schemas.openxmlformats.org/officeDocument/2006/relationships/vmlDrawing" Target="../drawings/vmlDrawing14.v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15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drawing" Target="../drawings/drawing18.xml"/><Relationship Id="rId3" Type="http://schemas.openxmlformats.org/officeDocument/2006/relationships/vmlDrawing" Target="../drawings/vmlDrawing16.v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drawing" Target="../drawings/drawing19.xml"/><Relationship Id="rId3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2.0" customHeight="1">
      <c r="A1" s="1" t="s">
        <v>0</v>
      </c>
    </row>
    <row r="2" ht="57.75" customHeight="1">
      <c r="A2" s="2" t="s">
        <v>1</v>
      </c>
      <c r="B2" s="3"/>
      <c r="C2" s="3"/>
      <c r="D2" s="3"/>
      <c r="E2" s="3"/>
      <c r="F2" s="3"/>
      <c r="G2" s="4"/>
    </row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">
    <mergeCell ref="A2:G2"/>
  </mergeCells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FF66"/>
    <pageSetUpPr/>
  </sheetPr>
  <sheetViews>
    <sheetView showGridLines="0" workbookViewId="0"/>
  </sheetViews>
  <sheetFormatPr customHeight="1" defaultColWidth="12.63" defaultRowHeight="15.0"/>
  <cols>
    <col customWidth="1" hidden="1" min="1" max="1" width="8.5"/>
    <col customWidth="1" min="2" max="2" width="13.5"/>
    <col customWidth="1" min="3" max="3" width="7.5"/>
    <col customWidth="1" min="4" max="4" width="13.0"/>
    <col customWidth="1" min="5" max="5" width="9.75"/>
    <col customWidth="1" min="6" max="6" width="11.75"/>
    <col customWidth="1" min="7" max="9" width="13.0"/>
    <col customWidth="1" min="10" max="10" width="5.5"/>
    <col customWidth="1" min="11" max="11" width="4.25"/>
    <col customWidth="1" min="12" max="15" width="10.75"/>
    <col customWidth="1" min="16" max="51" width="9.0"/>
    <col customWidth="1" min="52" max="52" width="95.25"/>
  </cols>
  <sheetData>
    <row r="1" ht="33.75" customHeight="1">
      <c r="A1" s="5" t="s">
        <v>2</v>
      </c>
      <c r="B1" s="6" t="s">
        <v>3</v>
      </c>
      <c r="C1" s="7"/>
      <c r="D1" s="7"/>
      <c r="E1" s="7"/>
      <c r="F1" s="7"/>
      <c r="G1" s="7"/>
      <c r="H1" s="7"/>
      <c r="I1" s="7"/>
      <c r="J1" s="8"/>
    </row>
    <row r="2" ht="36.0" customHeight="1">
      <c r="A2" s="9"/>
      <c r="B2" s="10" t="s">
        <v>4</v>
      </c>
      <c r="C2" s="11"/>
      <c r="D2" s="12" t="s">
        <v>5</v>
      </c>
      <c r="E2" s="13" t="s">
        <v>6</v>
      </c>
      <c r="F2" s="14"/>
      <c r="G2" s="14"/>
      <c r="H2" s="14"/>
      <c r="I2" s="14"/>
      <c r="J2" s="15"/>
      <c r="O2" s="16"/>
    </row>
    <row r="3" ht="27.0" hidden="1" customHeight="1">
      <c r="A3" s="9"/>
      <c r="B3" s="17"/>
      <c r="C3" s="11"/>
      <c r="D3" s="18"/>
      <c r="E3" s="19"/>
      <c r="F3" s="3"/>
      <c r="G3" s="3"/>
      <c r="H3" s="3"/>
      <c r="I3" s="3"/>
      <c r="J3" s="20"/>
    </row>
    <row r="4" ht="23.25" customHeight="1">
      <c r="A4" s="9"/>
      <c r="B4" s="21"/>
      <c r="C4" s="22"/>
      <c r="D4" s="23"/>
      <c r="E4" s="24"/>
      <c r="F4" s="25"/>
      <c r="G4" s="25"/>
      <c r="H4" s="25"/>
      <c r="I4" s="25"/>
      <c r="J4" s="26"/>
    </row>
    <row r="5" ht="24.0" customHeight="1">
      <c r="A5" s="9"/>
      <c r="B5" s="27" t="s">
        <v>7</v>
      </c>
      <c r="C5" s="28"/>
      <c r="D5" s="29"/>
      <c r="E5" s="30"/>
      <c r="F5" s="30"/>
      <c r="G5" s="30"/>
      <c r="H5" s="31" t="s">
        <v>8</v>
      </c>
      <c r="I5" s="32"/>
      <c r="J5" s="33"/>
    </row>
    <row r="6" ht="15.75" customHeight="1">
      <c r="A6" s="9"/>
      <c r="B6" s="34"/>
      <c r="C6" s="35"/>
      <c r="D6" s="36"/>
      <c r="H6" s="31" t="s">
        <v>9</v>
      </c>
      <c r="I6" s="32"/>
      <c r="J6" s="33"/>
    </row>
    <row r="7" ht="15.75" customHeight="1">
      <c r="A7" s="9"/>
      <c r="B7" s="37"/>
      <c r="C7" s="38"/>
      <c r="D7" s="39"/>
      <c r="E7" s="40"/>
      <c r="F7" s="41"/>
      <c r="G7" s="41"/>
      <c r="H7" s="42"/>
      <c r="I7" s="43"/>
      <c r="J7" s="44"/>
    </row>
    <row r="8" ht="24.0" hidden="1" customHeight="1">
      <c r="A8" s="9"/>
      <c r="B8" s="27" t="s">
        <v>10</v>
      </c>
      <c r="C8" s="28"/>
      <c r="D8" s="36"/>
      <c r="E8" s="28"/>
      <c r="H8" s="31" t="s">
        <v>8</v>
      </c>
      <c r="I8" s="32"/>
      <c r="J8" s="33"/>
    </row>
    <row r="9" ht="15.75" hidden="1" customHeight="1">
      <c r="A9" s="9"/>
      <c r="B9" s="9"/>
      <c r="C9" s="28"/>
      <c r="D9" s="36"/>
      <c r="E9" s="28"/>
      <c r="H9" s="31" t="s">
        <v>9</v>
      </c>
      <c r="I9" s="32"/>
      <c r="J9" s="33"/>
    </row>
    <row r="10" ht="15.75" hidden="1" customHeight="1">
      <c r="A10" s="9"/>
      <c r="B10" s="45"/>
      <c r="C10" s="38"/>
      <c r="D10" s="39"/>
      <c r="E10" s="46"/>
      <c r="F10" s="42"/>
      <c r="G10" s="47"/>
      <c r="H10" s="47"/>
      <c r="I10" s="48"/>
      <c r="J10" s="44"/>
    </row>
    <row r="11" ht="24.0" customHeight="1">
      <c r="A11" s="9"/>
      <c r="B11" s="27" t="s">
        <v>11</v>
      </c>
      <c r="C11" s="28"/>
      <c r="D11" s="49"/>
      <c r="E11" s="14"/>
      <c r="F11" s="14"/>
      <c r="G11" s="50"/>
      <c r="H11" s="31" t="s">
        <v>8</v>
      </c>
      <c r="I11" s="51"/>
      <c r="J11" s="33"/>
    </row>
    <row r="12" ht="15.75" customHeight="1">
      <c r="A12" s="9"/>
      <c r="B12" s="34"/>
      <c r="C12" s="35"/>
      <c r="D12" s="52"/>
      <c r="E12" s="3"/>
      <c r="F12" s="3"/>
      <c r="G12" s="4"/>
      <c r="H12" s="31" t="s">
        <v>9</v>
      </c>
      <c r="I12" s="51"/>
      <c r="J12" s="33"/>
    </row>
    <row r="13" ht="15.75" customHeight="1">
      <c r="A13" s="9"/>
      <c r="B13" s="37"/>
      <c r="C13" s="38"/>
      <c r="D13" s="53"/>
      <c r="E13" s="54"/>
      <c r="F13" s="25"/>
      <c r="G13" s="55"/>
      <c r="H13" s="56"/>
      <c r="I13" s="43"/>
      <c r="J13" s="44"/>
    </row>
    <row r="14" ht="24.0" customHeight="1">
      <c r="A14" s="9"/>
      <c r="B14" s="57" t="s">
        <v>12</v>
      </c>
      <c r="C14" s="58"/>
      <c r="D14" s="59"/>
      <c r="E14" s="60"/>
      <c r="F14" s="61"/>
      <c r="G14" s="61"/>
      <c r="H14" s="62"/>
      <c r="I14" s="61"/>
      <c r="J14" s="63"/>
    </row>
    <row r="15" ht="32.25" customHeight="1">
      <c r="A15" s="9"/>
      <c r="B15" s="45" t="s">
        <v>13</v>
      </c>
      <c r="C15" s="64"/>
      <c r="D15" s="65"/>
      <c r="E15" s="66"/>
      <c r="F15" s="41"/>
      <c r="G15" s="48"/>
      <c r="H15" s="41"/>
      <c r="I15" s="48" t="s">
        <v>14</v>
      </c>
      <c r="J15" s="67"/>
    </row>
    <row r="16" ht="23.25" customHeight="1">
      <c r="A16" s="68" t="s">
        <v>15</v>
      </c>
      <c r="B16" s="69" t="s">
        <v>15</v>
      </c>
      <c r="C16" s="70"/>
      <c r="D16" s="71"/>
      <c r="E16" s="72"/>
      <c r="F16" s="73"/>
      <c r="G16" s="72"/>
      <c r="H16" s="73"/>
      <c r="I16" s="72">
        <f>SUMIF(F99:F123,A16,I99:I123)+SUMIF(F99:F123,"PSU",I99:I123)</f>
        <v>5458374.49</v>
      </c>
      <c r="J16" s="74"/>
    </row>
    <row r="17" ht="23.25" customHeight="1">
      <c r="A17" s="68" t="s">
        <v>16</v>
      </c>
      <c r="B17" s="69" t="s">
        <v>16</v>
      </c>
      <c r="C17" s="70"/>
      <c r="D17" s="71"/>
      <c r="E17" s="72"/>
      <c r="F17" s="73"/>
      <c r="G17" s="72"/>
      <c r="H17" s="73"/>
      <c r="I17" s="72">
        <f>SUMIF(F99:F123,A17,I99:I123)</f>
        <v>1390827.45</v>
      </c>
      <c r="J17" s="74"/>
    </row>
    <row r="18" ht="23.25" customHeight="1">
      <c r="A18" s="68" t="s">
        <v>17</v>
      </c>
      <c r="B18" s="69" t="s">
        <v>17</v>
      </c>
      <c r="C18" s="70"/>
      <c r="D18" s="71"/>
      <c r="E18" s="72"/>
      <c r="F18" s="73"/>
      <c r="G18" s="72"/>
      <c r="H18" s="73"/>
      <c r="I18" s="72">
        <f>SUMIF(F99:F123,A18,I99:I123)</f>
        <v>0</v>
      </c>
      <c r="J18" s="74"/>
    </row>
    <row r="19" ht="23.25" customHeight="1">
      <c r="A19" s="68" t="s">
        <v>18</v>
      </c>
      <c r="B19" s="69" t="s">
        <v>19</v>
      </c>
      <c r="C19" s="70"/>
      <c r="D19" s="71"/>
      <c r="E19" s="72"/>
      <c r="F19" s="73"/>
      <c r="G19" s="72"/>
      <c r="H19" s="73"/>
      <c r="I19" s="72">
        <f>SUMIF(F99:F123,A19,I99:I123)</f>
        <v>560000</v>
      </c>
      <c r="J19" s="74"/>
    </row>
    <row r="20" ht="23.25" customHeight="1">
      <c r="A20" s="68" t="s">
        <v>20</v>
      </c>
      <c r="B20" s="69" t="s">
        <v>21</v>
      </c>
      <c r="C20" s="70"/>
      <c r="D20" s="71"/>
      <c r="E20" s="72"/>
      <c r="F20" s="73"/>
      <c r="G20" s="72"/>
      <c r="H20" s="73"/>
      <c r="I20" s="72">
        <f>SUMIF(F99:F123,A20,I99:I123)</f>
        <v>280000</v>
      </c>
      <c r="J20" s="74"/>
    </row>
    <row r="21" ht="23.25" customHeight="1">
      <c r="A21" s="9"/>
      <c r="B21" s="75" t="s">
        <v>14</v>
      </c>
      <c r="C21" s="76"/>
      <c r="D21" s="77"/>
      <c r="E21" s="78"/>
      <c r="F21" s="73"/>
      <c r="G21" s="78"/>
      <c r="H21" s="73"/>
      <c r="I21" s="78">
        <f>SUM(I16:J20)</f>
        <v>7689201.94</v>
      </c>
      <c r="J21" s="74"/>
    </row>
    <row r="22" ht="33.0" customHeight="1">
      <c r="A22" s="9"/>
      <c r="B22" s="79" t="s">
        <v>22</v>
      </c>
      <c r="C22" s="70"/>
      <c r="D22" s="71"/>
      <c r="E22" s="80"/>
      <c r="F22" s="81"/>
      <c r="G22" s="82"/>
      <c r="H22" s="82"/>
      <c r="I22" s="82"/>
      <c r="J22" s="83"/>
    </row>
    <row r="23" ht="23.25" customHeight="1">
      <c r="A23" s="9">
        <f>ZakladDPHSni*Stavba!SazbaDPH1/100</f>
        <v>0</v>
      </c>
      <c r="B23" s="69" t="s">
        <v>23</v>
      </c>
      <c r="C23" s="70"/>
      <c r="D23" s="71"/>
      <c r="E23" s="84">
        <v>12.0</v>
      </c>
      <c r="F23" s="81" t="s">
        <v>24</v>
      </c>
      <c r="G23" s="85">
        <f>Stavba!ZakladDPHSniVypocet</f>
        <v>0</v>
      </c>
      <c r="H23" s="86"/>
      <c r="I23" s="86"/>
      <c r="J23" s="83" t="str">
        <f>Mena</f>
        <v>CZK</v>
      </c>
    </row>
    <row r="24" ht="23.25" customHeight="1">
      <c r="A24" s="9">
        <f>(A23-INT(A23))*100</f>
        <v>0</v>
      </c>
      <c r="B24" s="69" t="s">
        <v>25</v>
      </c>
      <c r="C24" s="70"/>
      <c r="D24" s="71"/>
      <c r="E24" s="84">
        <f>Stavba!SazbaDPH1</f>
        <v>12</v>
      </c>
      <c r="F24" s="81" t="s">
        <v>24</v>
      </c>
      <c r="G24" s="78">
        <f>A23</f>
        <v>0</v>
      </c>
      <c r="H24" s="86"/>
      <c r="I24" s="86"/>
      <c r="J24" s="83" t="str">
        <f>Mena</f>
        <v>CZK</v>
      </c>
    </row>
    <row r="25" ht="23.25" customHeight="1">
      <c r="A25" s="9">
        <f>ZakladDPHZakl*Stavba!SazbaDPH2/100</f>
        <v>1614732.407</v>
      </c>
      <c r="B25" s="69" t="s">
        <v>26</v>
      </c>
      <c r="C25" s="70"/>
      <c r="D25" s="71"/>
      <c r="E25" s="84">
        <v>21.0</v>
      </c>
      <c r="F25" s="81" t="s">
        <v>24</v>
      </c>
      <c r="G25" s="85">
        <f>Stavba!ZakladDPHZaklVypocet</f>
        <v>7689201.94</v>
      </c>
      <c r="H25" s="86"/>
      <c r="I25" s="86"/>
      <c r="J25" s="83" t="str">
        <f>Mena</f>
        <v>CZK</v>
      </c>
    </row>
    <row r="26" ht="23.25" customHeight="1">
      <c r="A26" s="9">
        <f>(A25-INT(A25))*100</f>
        <v>40.74000001</v>
      </c>
      <c r="B26" s="87" t="s">
        <v>27</v>
      </c>
      <c r="C26" s="88"/>
      <c r="D26" s="65"/>
      <c r="E26" s="89">
        <f>Stavba!SazbaDPH2</f>
        <v>21</v>
      </c>
      <c r="F26" s="90" t="s">
        <v>24</v>
      </c>
      <c r="G26" s="91">
        <f>A25</f>
        <v>1614732.407</v>
      </c>
      <c r="H26" s="41"/>
      <c r="I26" s="41"/>
      <c r="J26" s="92" t="str">
        <f>Mena</f>
        <v>CZK</v>
      </c>
    </row>
    <row r="27" ht="23.25" customHeight="1">
      <c r="A27" s="93">
        <f>ZakladDPHSni+DPHSni+ZakladDPHZakl+DPHZakl</f>
        <v>9303934.347</v>
      </c>
      <c r="B27" s="27" t="s">
        <v>28</v>
      </c>
      <c r="C27" s="94"/>
      <c r="D27" s="95"/>
      <c r="E27" s="94"/>
      <c r="F27" s="96"/>
      <c r="G27" s="97">
        <f>CenaCelkem-(ZakladDPHSni+DPHSni+ZakladDPHZakl+DPHZakl)</f>
        <v>0</v>
      </c>
      <c r="H27" s="30"/>
      <c r="I27" s="30"/>
      <c r="J27" s="98" t="str">
        <f>Mena</f>
        <v>CZK</v>
      </c>
    </row>
    <row r="28" ht="27.75" hidden="1" customHeight="1">
      <c r="A28" s="9"/>
      <c r="B28" s="99" t="s">
        <v>29</v>
      </c>
      <c r="C28" s="100"/>
      <c r="D28" s="100"/>
      <c r="E28" s="101"/>
      <c r="F28" s="102"/>
      <c r="G28" s="103">
        <f>Stavba!ZakladDPHSniVypocet+Stavba!ZakladDPHZaklVypocet</f>
        <v>7689201.94</v>
      </c>
      <c r="H28" s="104"/>
      <c r="I28" s="105"/>
      <c r="J28" s="106" t="str">
        <f>Mena</f>
        <v>CZK</v>
      </c>
    </row>
    <row r="29" ht="27.75" customHeight="1">
      <c r="A29" s="9">
        <f>(A27-INT(A27))*100</f>
        <v>34.74000003</v>
      </c>
      <c r="B29" s="99" t="s">
        <v>30</v>
      </c>
      <c r="C29" s="107"/>
      <c r="D29" s="107"/>
      <c r="E29" s="107"/>
      <c r="F29" s="108"/>
      <c r="G29" s="103">
        <f>A27</f>
        <v>9303934.347</v>
      </c>
      <c r="H29" s="104"/>
      <c r="I29" s="105"/>
      <c r="J29" s="109" t="s">
        <v>31</v>
      </c>
    </row>
    <row r="30" ht="12.75" customHeight="1">
      <c r="A30" s="9"/>
      <c r="B30" s="9"/>
      <c r="C30" s="28"/>
      <c r="D30" s="28"/>
      <c r="E30" s="28"/>
      <c r="J30" s="110"/>
    </row>
    <row r="31" ht="30.0" customHeight="1">
      <c r="A31" s="9"/>
      <c r="B31" s="9"/>
      <c r="C31" s="28"/>
      <c r="D31" s="28"/>
      <c r="E31" s="28"/>
      <c r="J31" s="110"/>
    </row>
    <row r="32" ht="18.75" customHeight="1">
      <c r="A32" s="9"/>
      <c r="B32" s="111"/>
      <c r="C32" s="112" t="s">
        <v>32</v>
      </c>
      <c r="D32" s="113"/>
      <c r="E32" s="113"/>
      <c r="F32" s="114" t="s">
        <v>33</v>
      </c>
      <c r="G32" s="115"/>
      <c r="H32" s="116"/>
      <c r="I32" s="115"/>
      <c r="J32" s="110"/>
    </row>
    <row r="33" ht="47.25" customHeight="1">
      <c r="A33" s="9"/>
      <c r="B33" s="9"/>
      <c r="C33" s="28"/>
      <c r="D33" s="28"/>
      <c r="E33" s="28"/>
      <c r="J33" s="110"/>
    </row>
    <row r="34" ht="18.75" customHeight="1">
      <c r="A34" s="117"/>
      <c r="B34" s="117"/>
      <c r="C34" s="118"/>
      <c r="D34" s="119"/>
      <c r="E34" s="41"/>
      <c r="F34" s="1"/>
      <c r="G34" s="120"/>
      <c r="H34" s="41"/>
      <c r="I34" s="41"/>
      <c r="J34" s="1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ht="12.75" customHeight="1">
      <c r="A35" s="9"/>
      <c r="B35" s="9"/>
      <c r="C35" s="28"/>
      <c r="D35" s="122" t="s">
        <v>34</v>
      </c>
      <c r="E35" s="30"/>
      <c r="H35" s="123" t="s">
        <v>35</v>
      </c>
      <c r="J35" s="110"/>
    </row>
    <row r="36" ht="13.5" customHeight="1">
      <c r="A36" s="124"/>
      <c r="B36" s="124"/>
      <c r="C36" s="125"/>
      <c r="D36" s="125"/>
      <c r="E36" s="125"/>
      <c r="F36" s="126"/>
      <c r="G36" s="126"/>
      <c r="H36" s="126"/>
      <c r="I36" s="126"/>
      <c r="J36" s="127"/>
    </row>
    <row r="37" ht="27.0" customHeight="1">
      <c r="B37" s="128" t="s">
        <v>36</v>
      </c>
      <c r="C37" s="129"/>
      <c r="D37" s="129"/>
      <c r="E37" s="129"/>
      <c r="F37" s="130"/>
      <c r="G37" s="130"/>
      <c r="H37" s="130"/>
      <c r="I37" s="130"/>
      <c r="J37" s="131"/>
    </row>
    <row r="38" ht="25.5" customHeight="1">
      <c r="A38" s="132" t="s">
        <v>37</v>
      </c>
      <c r="B38" s="133" t="s">
        <v>38</v>
      </c>
      <c r="C38" s="134" t="s">
        <v>39</v>
      </c>
      <c r="D38" s="134"/>
      <c r="E38" s="134"/>
      <c r="F38" s="135" t="str">
        <f>B23</f>
        <v>Základ pro sníženou DPH</v>
      </c>
      <c r="G38" s="135" t="str">
        <f>B25</f>
        <v>Základ pro základní DPH</v>
      </c>
      <c r="H38" s="136" t="s">
        <v>40</v>
      </c>
      <c r="I38" s="136" t="s">
        <v>41</v>
      </c>
      <c r="J38" s="137" t="s">
        <v>24</v>
      </c>
    </row>
    <row r="39" ht="25.5" hidden="1" customHeight="1">
      <c r="A39" s="132">
        <v>1.0</v>
      </c>
      <c r="B39" s="138" t="s">
        <v>42</v>
      </c>
      <c r="C39" s="139"/>
      <c r="D39" s="86"/>
      <c r="E39" s="86"/>
      <c r="F39" s="140">
        <f>'SO01 D.1 Pol'!AE31+'SO02 D.1.2.A Pol'!AE119+'SO02 D.1.2.B Pol'!AE42+'SO03 D.1.3. Pol'!AE52+'SO04 D.1.4. Pol'!AE91+'SO05 D.5. Pol'!AE98+'SO06 D.6.2.2 Pol'!AE47+'SO06 D.6.2.3 Pol'!AE33+'SO06 D.6.2.4 Pol'!AE33+'SO06 D.6.2.5 Pol'!AE11+'SO06 D.6.2.6 Pol'!AE27+'SO06 D.6.2.7 Pol'!AE11+'SO06 D.6.2.8 Pol'!AE11+'SO06 D.6.2.I Pol'!AE14+'SO07 D.7. Pol'!AE111+'VRN VRN Naklady'!AE30</f>
        <v>0</v>
      </c>
      <c r="G39" s="140">
        <f>'SO01 D.1 Pol'!AF31+'SO02 D.1.2.A Pol'!AF119+'SO02 D.1.2.B Pol'!AF42+'SO03 D.1.3. Pol'!AF52+'SO04 D.1.4. Pol'!AF91+'SO05 D.5. Pol'!AF98+'SO06 D.6.2.2 Pol'!AF47+'SO06 D.6.2.3 Pol'!AF33+'SO06 D.6.2.4 Pol'!AF33+'SO06 D.6.2.5 Pol'!AF11+'SO06 D.6.2.6 Pol'!AF27+'SO06 D.6.2.7 Pol'!AF11+'SO06 D.6.2.8 Pol'!AF11+'SO06 D.6.2.I Pol'!AF14+'SO07 D.7. Pol'!AF111+'VRN VRN Naklady'!AF30</f>
        <v>7689201.94</v>
      </c>
      <c r="H39" s="141">
        <f>(F39*Stavba!SazbaDPH1/100)+(G39*Stavba!SazbaDPH2/100)</f>
        <v>1614732.407</v>
      </c>
      <c r="I39" s="141">
        <f t="shared" ref="I39:I63" si="1">F39+G39+H39</f>
        <v>9303934.347</v>
      </c>
      <c r="J39" s="142">
        <f>IFERROR(__xludf.DUMMYFUNCTION("IF(SINGLE(Stavba!CenaCelkemVypocet)=0,"""",I39/SINGLE(Stavba!CenaCelkemVypocet)*100)"),100.0)</f>
        <v>100</v>
      </c>
    </row>
    <row r="40" ht="25.5" customHeight="1">
      <c r="A40" s="132">
        <v>2.0</v>
      </c>
      <c r="B40" s="143" t="s">
        <v>43</v>
      </c>
      <c r="C40" s="144" t="s">
        <v>44</v>
      </c>
      <c r="D40" s="86"/>
      <c r="E40" s="86"/>
      <c r="F40" s="145">
        <f>'SO01 D.1 Pol'!AE31</f>
        <v>0</v>
      </c>
      <c r="G40" s="145">
        <f>'SO01 D.1 Pol'!AF31</f>
        <v>436738.8</v>
      </c>
      <c r="H40" s="145">
        <f>(F40*Stavba!SazbaDPH1/100)+(G40*Stavba!SazbaDPH2/100)</f>
        <v>91715.148</v>
      </c>
      <c r="I40" s="145">
        <f t="shared" si="1"/>
        <v>528453.948</v>
      </c>
      <c r="J40" s="146">
        <f>IFERROR(__xludf.DUMMYFUNCTION("IF(SINGLE(Stavba!CenaCelkemVypocet)=0,"""",I40/SINGLE(Stavba!CenaCelkemVypocet)*100)"),5.679897646178869)</f>
        <v>5.679897646</v>
      </c>
    </row>
    <row r="41" ht="25.5" customHeight="1">
      <c r="A41" s="132">
        <v>3.0</v>
      </c>
      <c r="B41" s="147" t="s">
        <v>45</v>
      </c>
      <c r="C41" s="139" t="s">
        <v>46</v>
      </c>
      <c r="D41" s="86"/>
      <c r="E41" s="86"/>
      <c r="F41" s="141">
        <f>'SO01 D.1 Pol'!AE31</f>
        <v>0</v>
      </c>
      <c r="G41" s="141">
        <f>'SO01 D.1 Pol'!AF31</f>
        <v>436738.8</v>
      </c>
      <c r="H41" s="141">
        <f>(F41*Stavba!SazbaDPH1/100)+(G41*Stavba!SazbaDPH2/100)</f>
        <v>91715.148</v>
      </c>
      <c r="I41" s="141">
        <f t="shared" si="1"/>
        <v>528453.948</v>
      </c>
      <c r="J41" s="142">
        <f>IFERROR(__xludf.DUMMYFUNCTION("IF(SINGLE(Stavba!CenaCelkemVypocet)=0,"""",I41/SINGLE(Stavba!CenaCelkemVypocet)*100)"),5.679897646178869)</f>
        <v>5.679897646</v>
      </c>
    </row>
    <row r="42" ht="25.5" customHeight="1">
      <c r="A42" s="132">
        <v>2.0</v>
      </c>
      <c r="B42" s="143" t="s">
        <v>47</v>
      </c>
      <c r="C42" s="144" t="s">
        <v>48</v>
      </c>
      <c r="D42" s="86"/>
      <c r="E42" s="86"/>
      <c r="F42" s="145">
        <f>'SO02 D.1.2.A Pol'!AE119+'SO02 D.1.2.B Pol'!AE42</f>
        <v>0</v>
      </c>
      <c r="G42" s="145">
        <f>'SO02 D.1.2.A Pol'!AF119+'SO02 D.1.2.B Pol'!AF42</f>
        <v>2088541.81</v>
      </c>
      <c r="H42" s="145">
        <f>(F42*Stavba!SazbaDPH1/100)+(G42*Stavba!SazbaDPH2/100)</f>
        <v>438593.7801</v>
      </c>
      <c r="I42" s="145">
        <f t="shared" si="1"/>
        <v>2527135.59</v>
      </c>
      <c r="J42" s="146">
        <f>IFERROR(__xludf.DUMMYFUNCTION("IF(SINGLE(Stavba!CenaCelkemVypocet)=0,"""",I42/SINGLE(Stavba!CenaCelkemVypocet)*100)"),27.1620101318343)</f>
        <v>27.16201013</v>
      </c>
    </row>
    <row r="43" ht="25.5" customHeight="1">
      <c r="A43" s="132">
        <v>3.0</v>
      </c>
      <c r="B43" s="147" t="s">
        <v>49</v>
      </c>
      <c r="C43" s="139" t="s">
        <v>46</v>
      </c>
      <c r="D43" s="86"/>
      <c r="E43" s="86"/>
      <c r="F43" s="141">
        <f>'SO02 D.1.2.A Pol'!AE119</f>
        <v>0</v>
      </c>
      <c r="G43" s="141">
        <f>'SO02 D.1.2.A Pol'!AF119</f>
        <v>1969384.53</v>
      </c>
      <c r="H43" s="141">
        <f>(F43*Stavba!SazbaDPH1/100)+(G43*Stavba!SazbaDPH2/100)</f>
        <v>413570.7513</v>
      </c>
      <c r="I43" s="141">
        <f t="shared" si="1"/>
        <v>2382955.281</v>
      </c>
      <c r="J43" s="142">
        <f>IFERROR(__xludf.DUMMYFUNCTION("IF(SINGLE(Stavba!CenaCelkemVypocet)=0,"""",I43/SINGLE(Stavba!CenaCelkemVypocet)*100)"),25.612339815853503)</f>
        <v>25.61233982</v>
      </c>
    </row>
    <row r="44" ht="25.5" customHeight="1">
      <c r="A44" s="132">
        <v>3.0</v>
      </c>
      <c r="B44" s="147" t="s">
        <v>50</v>
      </c>
      <c r="C44" s="139" t="s">
        <v>51</v>
      </c>
      <c r="D44" s="86"/>
      <c r="E44" s="86"/>
      <c r="F44" s="141">
        <f>'SO02 D.1.2.B Pol'!AE42</f>
        <v>0</v>
      </c>
      <c r="G44" s="141">
        <f>'SO02 D.1.2.B Pol'!AF42</f>
        <v>119157.28</v>
      </c>
      <c r="H44" s="141">
        <f>(F44*Stavba!SazbaDPH1/100)+(G44*Stavba!SazbaDPH2/100)</f>
        <v>25023.0288</v>
      </c>
      <c r="I44" s="141">
        <f t="shared" si="1"/>
        <v>144180.3088</v>
      </c>
      <c r="J44" s="142">
        <f>IFERROR(__xludf.DUMMYFUNCTION("IF(SINGLE(Stavba!CenaCelkemVypocet)=0,"""",I44/SINGLE(Stavba!CenaCelkemVypocet)*100)"),1.5496703159808025)</f>
        <v>1.549670316</v>
      </c>
    </row>
    <row r="45" ht="25.5" customHeight="1">
      <c r="A45" s="132">
        <v>2.0</v>
      </c>
      <c r="B45" s="143" t="s">
        <v>52</v>
      </c>
      <c r="C45" s="144" t="s">
        <v>53</v>
      </c>
      <c r="D45" s="86"/>
      <c r="E45" s="86"/>
      <c r="F45" s="145">
        <f>'SO03 D.1.3. Pol'!AE52</f>
        <v>0</v>
      </c>
      <c r="G45" s="145">
        <f>'SO03 D.1.3. Pol'!AF52</f>
        <v>268211.64</v>
      </c>
      <c r="H45" s="145">
        <f>(F45*Stavba!SazbaDPH1/100)+(G45*Stavba!SazbaDPH2/100)</f>
        <v>56324.4444</v>
      </c>
      <c r="I45" s="145">
        <f t="shared" si="1"/>
        <v>324536.0844</v>
      </c>
      <c r="J45" s="146">
        <f>IFERROR(__xludf.DUMMYFUNCTION("IF(SINGLE(Stavba!CenaCelkemVypocet)=0,"""",I45/SINGLE(Stavba!CenaCelkemVypocet)*100)"),3.488159656787477)</f>
        <v>3.488159657</v>
      </c>
    </row>
    <row r="46" ht="25.5" customHeight="1">
      <c r="A46" s="132">
        <v>3.0</v>
      </c>
      <c r="B46" s="147" t="s">
        <v>54</v>
      </c>
      <c r="C46" s="139" t="s">
        <v>53</v>
      </c>
      <c r="D46" s="86"/>
      <c r="E46" s="86"/>
      <c r="F46" s="141">
        <f>'SO03 D.1.3. Pol'!AE52</f>
        <v>0</v>
      </c>
      <c r="G46" s="141">
        <f>'SO03 D.1.3. Pol'!AF52</f>
        <v>268211.64</v>
      </c>
      <c r="H46" s="141">
        <f>(F46*Stavba!SazbaDPH1/100)+(G46*Stavba!SazbaDPH2/100)</f>
        <v>56324.4444</v>
      </c>
      <c r="I46" s="141">
        <f t="shared" si="1"/>
        <v>324536.0844</v>
      </c>
      <c r="J46" s="142">
        <f>IFERROR(__xludf.DUMMYFUNCTION("IF(SINGLE(Stavba!CenaCelkemVypocet)=0,"""",I46/SINGLE(Stavba!CenaCelkemVypocet)*100)"),3.488159656787477)</f>
        <v>3.488159657</v>
      </c>
    </row>
    <row r="47" ht="25.5" customHeight="1">
      <c r="A47" s="132">
        <v>2.0</v>
      </c>
      <c r="B47" s="143" t="s">
        <v>55</v>
      </c>
      <c r="C47" s="144" t="s">
        <v>56</v>
      </c>
      <c r="D47" s="86"/>
      <c r="E47" s="86"/>
      <c r="F47" s="145">
        <f>'SO04 D.1.4. Pol'!AE91</f>
        <v>0</v>
      </c>
      <c r="G47" s="145">
        <f>'SO04 D.1.4. Pol'!AF91</f>
        <v>1026979.32</v>
      </c>
      <c r="H47" s="145">
        <f>(F47*Stavba!SazbaDPH1/100)+(G47*Stavba!SazbaDPH2/100)</f>
        <v>215665.6572</v>
      </c>
      <c r="I47" s="145">
        <f t="shared" si="1"/>
        <v>1242644.977</v>
      </c>
      <c r="J47" s="146">
        <f>IFERROR(__xludf.DUMMYFUNCTION("IF(SINGLE(Stavba!CenaCelkemVypocet)=0,"""",I47/SINGLE(Stavba!CenaCelkemVypocet)*100)"),13.356123665546491)</f>
        <v>13.35612367</v>
      </c>
    </row>
    <row r="48" ht="25.5" customHeight="1">
      <c r="A48" s="132">
        <v>3.0</v>
      </c>
      <c r="B48" s="147" t="s">
        <v>57</v>
      </c>
      <c r="C48" s="139" t="s">
        <v>56</v>
      </c>
      <c r="D48" s="86"/>
      <c r="E48" s="86"/>
      <c r="F48" s="141">
        <f>'SO04 D.1.4. Pol'!AE91</f>
        <v>0</v>
      </c>
      <c r="G48" s="141">
        <f>'SO04 D.1.4. Pol'!AF91</f>
        <v>1026979.32</v>
      </c>
      <c r="H48" s="141">
        <f>(F48*Stavba!SazbaDPH1/100)+(G48*Stavba!SazbaDPH2/100)</f>
        <v>215665.6572</v>
      </c>
      <c r="I48" s="141">
        <f t="shared" si="1"/>
        <v>1242644.977</v>
      </c>
      <c r="J48" s="142">
        <f>IFERROR(__xludf.DUMMYFUNCTION("IF(SINGLE(Stavba!CenaCelkemVypocet)=0,"""",I48/SINGLE(Stavba!CenaCelkemVypocet)*100)"),13.356123665546491)</f>
        <v>13.35612367</v>
      </c>
    </row>
    <row r="49" ht="25.5" customHeight="1">
      <c r="A49" s="132">
        <v>2.0</v>
      </c>
      <c r="B49" s="143" t="s">
        <v>58</v>
      </c>
      <c r="C49" s="144" t="s">
        <v>59</v>
      </c>
      <c r="D49" s="86"/>
      <c r="E49" s="86"/>
      <c r="F49" s="145">
        <f>'SO05 D.5. Pol'!AE98</f>
        <v>0</v>
      </c>
      <c r="G49" s="145">
        <f>'SO05 D.5. Pol'!AF98</f>
        <v>637823.08</v>
      </c>
      <c r="H49" s="145">
        <f>(F49*Stavba!SazbaDPH1/100)+(G49*Stavba!SazbaDPH2/100)</f>
        <v>133942.8468</v>
      </c>
      <c r="I49" s="145">
        <f t="shared" si="1"/>
        <v>771765.9268</v>
      </c>
      <c r="J49" s="146">
        <f>IFERROR(__xludf.DUMMYFUNCTION("IF(SINGLE(Stavba!CenaCelkemVypocet)=0,"""",I49/SINGLE(Stavba!CenaCelkemVypocet)*100)"),8.295049147844335)</f>
        <v>8.295049148</v>
      </c>
    </row>
    <row r="50" ht="25.5" customHeight="1">
      <c r="A50" s="132">
        <v>3.0</v>
      </c>
      <c r="B50" s="147" t="s">
        <v>60</v>
      </c>
      <c r="C50" s="139" t="s">
        <v>59</v>
      </c>
      <c r="D50" s="86"/>
      <c r="E50" s="86"/>
      <c r="F50" s="141">
        <f>'SO05 D.5. Pol'!AE98</f>
        <v>0</v>
      </c>
      <c r="G50" s="141">
        <f>'SO05 D.5. Pol'!AF98</f>
        <v>637823.08</v>
      </c>
      <c r="H50" s="141">
        <f>(F50*Stavba!SazbaDPH1/100)+(G50*Stavba!SazbaDPH2/100)</f>
        <v>133942.8468</v>
      </c>
      <c r="I50" s="141">
        <f t="shared" si="1"/>
        <v>771765.9268</v>
      </c>
      <c r="J50" s="142">
        <f>IFERROR(__xludf.DUMMYFUNCTION("IF(SINGLE(Stavba!CenaCelkemVypocet)=0,"""",I50/SINGLE(Stavba!CenaCelkemVypocet)*100)"),8.295049147844335)</f>
        <v>8.295049148</v>
      </c>
    </row>
    <row r="51" ht="25.5" customHeight="1">
      <c r="A51" s="132">
        <v>2.0</v>
      </c>
      <c r="B51" s="143" t="s">
        <v>61</v>
      </c>
      <c r="C51" s="144" t="s">
        <v>62</v>
      </c>
      <c r="D51" s="86"/>
      <c r="E51" s="86"/>
      <c r="F51" s="145">
        <f>'SO06 D.6.2.2 Pol'!AE47+'SO06 D.6.2.3 Pol'!AE33+'SO06 D.6.2.4 Pol'!AE33+'SO06 D.6.2.5 Pol'!AE11+'SO06 D.6.2.6 Pol'!AE27+'SO06 D.6.2.7 Pol'!AE11+'SO06 D.6.2.8 Pol'!AE11+'SO06 D.6.2.I Pol'!AE14</f>
        <v>0</v>
      </c>
      <c r="G51" s="145">
        <f>'SO06 D.6.2.2 Pol'!AF47+'SO06 D.6.2.3 Pol'!AF33+'SO06 D.6.2.4 Pol'!AF33+'SO06 D.6.2.5 Pol'!AF11+'SO06 D.6.2.6 Pol'!AF27+'SO06 D.6.2.7 Pol'!AF11+'SO06 D.6.2.8 Pol'!AF11+'SO06 D.6.2.I Pol'!AF14</f>
        <v>807472.89</v>
      </c>
      <c r="H51" s="145">
        <f>(F51*Stavba!SazbaDPH1/100)+(G51*Stavba!SazbaDPH2/100)</f>
        <v>169569.3069</v>
      </c>
      <c r="I51" s="145">
        <f t="shared" si="1"/>
        <v>977042.1969</v>
      </c>
      <c r="J51" s="146">
        <f>IFERROR(__xludf.DUMMYFUNCTION("IF(SINGLE(Stavba!CenaCelkemVypocet)=0,"""",I51/SINGLE(Stavba!CenaCelkemVypocet)*100)"),10.501387482092843)</f>
        <v>10.50138748</v>
      </c>
    </row>
    <row r="52" ht="25.5" customHeight="1">
      <c r="A52" s="132">
        <v>3.0</v>
      </c>
      <c r="B52" s="147" t="s">
        <v>63</v>
      </c>
      <c r="C52" s="139" t="s">
        <v>64</v>
      </c>
      <c r="D52" s="86"/>
      <c r="E52" s="86"/>
      <c r="F52" s="141">
        <f>'SO06 D.6.2.2 Pol'!AE47</f>
        <v>0</v>
      </c>
      <c r="G52" s="141">
        <f>'SO06 D.6.2.2 Pol'!AF47</f>
        <v>116103.03</v>
      </c>
      <c r="H52" s="141">
        <f>(F52*Stavba!SazbaDPH1/100)+(G52*Stavba!SazbaDPH2/100)</f>
        <v>24381.6363</v>
      </c>
      <c r="I52" s="141">
        <f t="shared" si="1"/>
        <v>140484.6663</v>
      </c>
      <c r="J52" s="142">
        <f>IFERROR(__xludf.DUMMYFUNCTION("IF(SINGLE(Stavba!CenaCelkemVypocet)=0,"""",I52/SINGLE(Stavba!CenaCelkemVypocet)*100)"),1.5099490285984085)</f>
        <v>1.509949029</v>
      </c>
    </row>
    <row r="53" ht="25.5" customHeight="1">
      <c r="A53" s="132">
        <v>3.0</v>
      </c>
      <c r="B53" s="147" t="s">
        <v>65</v>
      </c>
      <c r="C53" s="139" t="s">
        <v>66</v>
      </c>
      <c r="D53" s="86"/>
      <c r="E53" s="86"/>
      <c r="F53" s="141">
        <f>'SO06 D.6.2.3 Pol'!AE33</f>
        <v>0</v>
      </c>
      <c r="G53" s="141">
        <f>'SO06 D.6.2.3 Pol'!AF33</f>
        <v>55066.94</v>
      </c>
      <c r="H53" s="141">
        <f>(F53*Stavba!SazbaDPH1/100)+(G53*Stavba!SazbaDPH2/100)</f>
        <v>11564.0574</v>
      </c>
      <c r="I53" s="141">
        <f t="shared" si="1"/>
        <v>66630.9974</v>
      </c>
      <c r="J53" s="142">
        <f>IFERROR(__xludf.DUMMYFUNCTION("IF(SINGLE(Stavba!CenaCelkemVypocet)=0,"""",I53/SINGLE(Stavba!CenaCelkemVypocet)*100)"),0.7161593677691863)</f>
        <v>0.7161593678</v>
      </c>
    </row>
    <row r="54" ht="25.5" customHeight="1">
      <c r="A54" s="132">
        <v>3.0</v>
      </c>
      <c r="B54" s="147" t="s">
        <v>67</v>
      </c>
      <c r="C54" s="139" t="s">
        <v>68</v>
      </c>
      <c r="D54" s="86"/>
      <c r="E54" s="86"/>
      <c r="F54" s="141">
        <f>'SO06 D.6.2.4 Pol'!AE33</f>
        <v>0</v>
      </c>
      <c r="G54" s="141">
        <f>'SO06 D.6.2.4 Pol'!AF33</f>
        <v>166155.89</v>
      </c>
      <c r="H54" s="141">
        <f>(F54*Stavba!SazbaDPH1/100)+(G54*Stavba!SazbaDPH2/100)</f>
        <v>34892.7369</v>
      </c>
      <c r="I54" s="141">
        <f t="shared" si="1"/>
        <v>201048.6269</v>
      </c>
      <c r="J54" s="142">
        <f>IFERROR(__xludf.DUMMYFUNCTION("IF(SINGLE(Stavba!CenaCelkemVypocet)=0,"""",I54/SINGLE(Stavba!CenaCelkemVypocet)*100)"),2.1608990282286693)</f>
        <v>2.160899028</v>
      </c>
    </row>
    <row r="55" ht="25.5" customHeight="1">
      <c r="A55" s="132">
        <v>3.0</v>
      </c>
      <c r="B55" s="147" t="s">
        <v>69</v>
      </c>
      <c r="C55" s="139" t="s">
        <v>70</v>
      </c>
      <c r="D55" s="86"/>
      <c r="E55" s="86"/>
      <c r="F55" s="141">
        <f>'SO06 D.6.2.5 Pol'!AE11</f>
        <v>0</v>
      </c>
      <c r="G55" s="141">
        <f>'SO06 D.6.2.5 Pol'!AF11</f>
        <v>70000</v>
      </c>
      <c r="H55" s="141">
        <f>(F55*Stavba!SazbaDPH1/100)+(G55*Stavba!SazbaDPH2/100)</f>
        <v>14700</v>
      </c>
      <c r="I55" s="141">
        <f t="shared" si="1"/>
        <v>84700</v>
      </c>
      <c r="J55" s="142">
        <f>IFERROR(__xludf.DUMMYFUNCTION("IF(SINGLE(Stavba!CenaCelkemVypocet)=0,"""",I55/SINGLE(Stavba!CenaCelkemVypocet)*100)"),0.9103675588990969)</f>
        <v>0.9103675589</v>
      </c>
    </row>
    <row r="56" ht="25.5" customHeight="1">
      <c r="A56" s="132">
        <v>3.0</v>
      </c>
      <c r="B56" s="147" t="s">
        <v>71</v>
      </c>
      <c r="C56" s="139" t="s">
        <v>72</v>
      </c>
      <c r="D56" s="86"/>
      <c r="E56" s="86"/>
      <c r="F56" s="141">
        <f>'SO06 D.6.2.6 Pol'!AE27</f>
        <v>0</v>
      </c>
      <c r="G56" s="141">
        <f>'SO06 D.6.2.6 Pol'!AF27</f>
        <v>20147.03</v>
      </c>
      <c r="H56" s="141">
        <f>(F56*Stavba!SazbaDPH1/100)+(G56*Stavba!SazbaDPH2/100)</f>
        <v>4230.8763</v>
      </c>
      <c r="I56" s="141">
        <f t="shared" si="1"/>
        <v>24377.9063</v>
      </c>
      <c r="J56" s="142">
        <f>IFERROR(__xludf.DUMMYFUNCTION("IF(SINGLE(Stavba!CenaCelkemVypocet)=0,"""",I56/SINGLE(Stavba!CenaCelkemVypocet)*100)"),0.26201717885952674)</f>
        <v>0.2620171789</v>
      </c>
    </row>
    <row r="57" ht="25.5" customHeight="1">
      <c r="A57" s="132">
        <v>3.0</v>
      </c>
      <c r="B57" s="147" t="s">
        <v>73</v>
      </c>
      <c r="C57" s="139" t="s">
        <v>74</v>
      </c>
      <c r="D57" s="86"/>
      <c r="E57" s="86"/>
      <c r="F57" s="141">
        <f>'SO06 D.6.2.7 Pol'!AE11</f>
        <v>0</v>
      </c>
      <c r="G57" s="141">
        <f>'SO06 D.6.2.7 Pol'!AF11</f>
        <v>140000</v>
      </c>
      <c r="H57" s="141">
        <f>(F57*Stavba!SazbaDPH1/100)+(G57*Stavba!SazbaDPH2/100)</f>
        <v>29400</v>
      </c>
      <c r="I57" s="141">
        <f t="shared" si="1"/>
        <v>169400</v>
      </c>
      <c r="J57" s="142">
        <f>IFERROR(__xludf.DUMMYFUNCTION("IF(SINGLE(Stavba!CenaCelkemVypocet)=0,"""",I57/SINGLE(Stavba!CenaCelkemVypocet)*100)"),1.8207351177981939)</f>
        <v>1.820735118</v>
      </c>
    </row>
    <row r="58" ht="25.5" customHeight="1">
      <c r="A58" s="132">
        <v>3.0</v>
      </c>
      <c r="B58" s="147" t="s">
        <v>75</v>
      </c>
      <c r="C58" s="139" t="s">
        <v>76</v>
      </c>
      <c r="D58" s="86"/>
      <c r="E58" s="86"/>
      <c r="F58" s="141">
        <f>'SO06 D.6.2.8 Pol'!AE11</f>
        <v>0</v>
      </c>
      <c r="G58" s="141">
        <f>'SO06 D.6.2.8 Pol'!AF11</f>
        <v>160000</v>
      </c>
      <c r="H58" s="141">
        <f>(F58*Stavba!SazbaDPH1/100)+(G58*Stavba!SazbaDPH2/100)</f>
        <v>33600</v>
      </c>
      <c r="I58" s="141">
        <f t="shared" si="1"/>
        <v>193600</v>
      </c>
      <c r="J58" s="142">
        <f>IFERROR(__xludf.DUMMYFUNCTION("IF(SINGLE(Stavba!CenaCelkemVypocet)=0,"""",I58/SINGLE(Stavba!CenaCelkemVypocet)*100)"),2.080840134626507)</f>
        <v>2.080840135</v>
      </c>
    </row>
    <row r="59" ht="25.5" customHeight="1">
      <c r="A59" s="132">
        <v>3.0</v>
      </c>
      <c r="B59" s="147" t="s">
        <v>77</v>
      </c>
      <c r="C59" s="139" t="s">
        <v>78</v>
      </c>
      <c r="D59" s="86"/>
      <c r="E59" s="86"/>
      <c r="F59" s="141">
        <f>'SO06 D.6.2.I Pol'!AE14</f>
        <v>0</v>
      </c>
      <c r="G59" s="141">
        <f>'SO06 D.6.2.I Pol'!AF14</f>
        <v>80000</v>
      </c>
      <c r="H59" s="141">
        <f>(F59*Stavba!SazbaDPH1/100)+(G59*Stavba!SazbaDPH2/100)</f>
        <v>16800</v>
      </c>
      <c r="I59" s="141">
        <f t="shared" si="1"/>
        <v>96800</v>
      </c>
      <c r="J59" s="142">
        <f>IFERROR(__xludf.DUMMYFUNCTION("IF(SINGLE(Stavba!CenaCelkemVypocet)=0,"""",I59/SINGLE(Stavba!CenaCelkemVypocet)*100)"),1.0404200673132535)</f>
        <v>1.040420067</v>
      </c>
    </row>
    <row r="60" ht="25.5" customHeight="1">
      <c r="A60" s="132">
        <v>2.0</v>
      </c>
      <c r="B60" s="143" t="s">
        <v>79</v>
      </c>
      <c r="C60" s="144" t="s">
        <v>80</v>
      </c>
      <c r="D60" s="86"/>
      <c r="E60" s="86"/>
      <c r="F60" s="145">
        <f>'SO07 D.7. Pol'!AE111</f>
        <v>0</v>
      </c>
      <c r="G60" s="145">
        <f>'SO07 D.7. Pol'!AF111</f>
        <v>1583434.4</v>
      </c>
      <c r="H60" s="145">
        <f>(F60*Stavba!SazbaDPH1/100)+(G60*Stavba!SazbaDPH2/100)</f>
        <v>332521.224</v>
      </c>
      <c r="I60" s="145">
        <f t="shared" si="1"/>
        <v>1915955.624</v>
      </c>
      <c r="J60" s="146">
        <f>IFERROR(__xludf.DUMMYFUNCTION("IF(SINGLE(Stavba!CenaCelkemVypocet)=0,"""",I60/SINGLE(Stavba!CenaCelkemVypocet)*100)"),20.59296156292652)</f>
        <v>20.59296156</v>
      </c>
    </row>
    <row r="61" ht="25.5" customHeight="1">
      <c r="A61" s="132">
        <v>3.0</v>
      </c>
      <c r="B61" s="147" t="s">
        <v>81</v>
      </c>
      <c r="C61" s="139" t="s">
        <v>80</v>
      </c>
      <c r="D61" s="86"/>
      <c r="E61" s="86"/>
      <c r="F61" s="141">
        <f>'SO07 D.7. Pol'!AE111</f>
        <v>0</v>
      </c>
      <c r="G61" s="141">
        <f>'SO07 D.7. Pol'!AF111</f>
        <v>1583434.4</v>
      </c>
      <c r="H61" s="141">
        <f>(F61*Stavba!SazbaDPH1/100)+(G61*Stavba!SazbaDPH2/100)</f>
        <v>332521.224</v>
      </c>
      <c r="I61" s="141">
        <f t="shared" si="1"/>
        <v>1915955.624</v>
      </c>
      <c r="J61" s="142">
        <f>IFERROR(__xludf.DUMMYFUNCTION("IF(SINGLE(Stavba!CenaCelkemVypocet)=0,"""",I61/SINGLE(Stavba!CenaCelkemVypocet)*100)"),20.59296156292652)</f>
        <v>20.59296156</v>
      </c>
    </row>
    <row r="62" ht="25.5" customHeight="1">
      <c r="A62" s="132">
        <v>2.0</v>
      </c>
      <c r="B62" s="143" t="s">
        <v>82</v>
      </c>
      <c r="C62" s="144" t="s">
        <v>83</v>
      </c>
      <c r="D62" s="86"/>
      <c r="E62" s="86"/>
      <c r="F62" s="145">
        <f>'VRN VRN Naklady'!AE30</f>
        <v>0</v>
      </c>
      <c r="G62" s="145">
        <f>'VRN VRN Naklady'!AF30</f>
        <v>840000</v>
      </c>
      <c r="H62" s="145">
        <f>(F62*Stavba!SazbaDPH1/100)+(G62*Stavba!SazbaDPH2/100)</f>
        <v>176400</v>
      </c>
      <c r="I62" s="145">
        <f t="shared" si="1"/>
        <v>1016400</v>
      </c>
      <c r="J62" s="146">
        <f>IFERROR(__xludf.DUMMYFUNCTION("IF(SINGLE(Stavba!CenaCelkemVypocet)=0,"""",I62/SINGLE(Stavba!CenaCelkemVypocet)*100)"),10.924410706789162)</f>
        <v>10.92441071</v>
      </c>
    </row>
    <row r="63" ht="25.5" customHeight="1">
      <c r="A63" s="132">
        <v>3.0</v>
      </c>
      <c r="B63" s="147" t="s">
        <v>82</v>
      </c>
      <c r="C63" s="139" t="s">
        <v>83</v>
      </c>
      <c r="D63" s="86"/>
      <c r="E63" s="86"/>
      <c r="F63" s="141">
        <f>'VRN VRN Naklady'!AE30</f>
        <v>0</v>
      </c>
      <c r="G63" s="141">
        <f>'VRN VRN Naklady'!AF30</f>
        <v>840000</v>
      </c>
      <c r="H63" s="141">
        <f>(F63*Stavba!SazbaDPH1/100)+(G63*Stavba!SazbaDPH2/100)</f>
        <v>176400</v>
      </c>
      <c r="I63" s="141">
        <f t="shared" si="1"/>
        <v>1016400</v>
      </c>
      <c r="J63" s="142">
        <f>IFERROR(__xludf.DUMMYFUNCTION("IF(SINGLE(Stavba!CenaCelkemVypocet)=0,"""",I63/SINGLE(Stavba!CenaCelkemVypocet)*100)"),10.924410706789162)</f>
        <v>10.92441071</v>
      </c>
    </row>
    <row r="64" ht="25.5" customHeight="1">
      <c r="A64" s="132"/>
      <c r="B64" s="148" t="s">
        <v>84</v>
      </c>
      <c r="C64" s="86"/>
      <c r="D64" s="86"/>
      <c r="E64" s="73"/>
      <c r="F64" s="149">
        <f>SUMIF(A39:A63,"=1",F39:F63)</f>
        <v>0</v>
      </c>
      <c r="G64" s="149">
        <f>SUMIF(A39:A63,"=1",G39:G63)</f>
        <v>7689201.94</v>
      </c>
      <c r="H64" s="149">
        <f>SUMIF(A39:A63,"=1",H39:H63)</f>
        <v>1614732.407</v>
      </c>
      <c r="I64" s="149">
        <f>SUMIF(A39:A63,"=1",I39:I63)</f>
        <v>9303934.347</v>
      </c>
      <c r="J64" s="150">
        <f>SUMIF(A39:A63,"=1",J39:J63)</f>
        <v>100</v>
      </c>
    </row>
    <row r="65" ht="12.0" customHeight="1">
      <c r="C65" s="28"/>
      <c r="D65" s="28"/>
      <c r="E65" s="28"/>
    </row>
    <row r="66" ht="12.0" customHeight="1">
      <c r="A66" s="151" t="s">
        <v>85</v>
      </c>
      <c r="B66" s="151" t="s">
        <v>86</v>
      </c>
      <c r="C66" s="28"/>
      <c r="D66" s="28"/>
      <c r="E66" s="28"/>
    </row>
    <row r="67" ht="12.0" customHeight="1">
      <c r="B67" s="28" t="s">
        <v>87</v>
      </c>
      <c r="AZ67" s="152" t="str">
        <f t="shared" ref="AZ67:AZ69" si="2">B67</f>
        <v>Položky označené D+M (dodávka + montáž) se oceňují včetně přesunu hmot a vč. lehké a těžké strojní techniky. Ostatní vlastní položky jsou založeny na cenové soustavě RTS.</v>
      </c>
    </row>
    <row r="68" ht="12.0" customHeight="1">
      <c r="B68" s="28" t="s">
        <v>88</v>
      </c>
      <c r="AZ68" s="152" t="str">
        <f t="shared" si="2"/>
        <v>Veškeré prvky a konstrukce se oceňují jako kompletní, včetně detailů, pomocných prací (vysekání drážek, doklinkování, vysekání kapes, lože apod.).</v>
      </c>
    </row>
    <row r="69" ht="12.0" customHeight="1">
      <c r="B69" s="28" t="s">
        <v>89</v>
      </c>
      <c r="AZ69" s="152" t="str">
        <f t="shared" si="2"/>
        <v>Jakýkoliv rozpor mezi PD a Soupisem prací je nutné na základě důsledné kontroly zhotovitelem neprodleně oznámit.</v>
      </c>
    </row>
    <row r="70" ht="12.0" customHeight="1">
      <c r="A70" s="151" t="s">
        <v>90</v>
      </c>
      <c r="B70" s="151" t="s">
        <v>91</v>
      </c>
      <c r="C70" s="28"/>
      <c r="D70" s="28"/>
      <c r="E70" s="28"/>
    </row>
    <row r="71" ht="12.0" customHeight="1">
      <c r="A71" s="151" t="s">
        <v>92</v>
      </c>
      <c r="B71" s="151" t="s">
        <v>93</v>
      </c>
      <c r="C71" s="28"/>
      <c r="D71" s="28"/>
      <c r="E71" s="28"/>
    </row>
    <row r="72" ht="12.0" customHeight="1">
      <c r="A72" s="151" t="s">
        <v>90</v>
      </c>
      <c r="B72" s="151" t="s">
        <v>94</v>
      </c>
      <c r="C72" s="28"/>
      <c r="D72" s="28"/>
      <c r="E72" s="28"/>
    </row>
    <row r="73" ht="12.0" customHeight="1">
      <c r="A73" s="151" t="s">
        <v>92</v>
      </c>
      <c r="B73" s="151" t="s">
        <v>95</v>
      </c>
      <c r="C73" s="28"/>
      <c r="D73" s="28"/>
      <c r="E73" s="28"/>
    </row>
    <row r="74" ht="12.0" customHeight="1">
      <c r="A74" s="151" t="s">
        <v>92</v>
      </c>
      <c r="B74" s="151" t="s">
        <v>96</v>
      </c>
      <c r="C74" s="28"/>
      <c r="D74" s="28"/>
      <c r="E74" s="28"/>
    </row>
    <row r="75" ht="12.0" customHeight="1">
      <c r="A75" s="151" t="s">
        <v>90</v>
      </c>
      <c r="B75" s="151" t="s">
        <v>97</v>
      </c>
      <c r="C75" s="28"/>
      <c r="D75" s="28"/>
      <c r="E75" s="28"/>
    </row>
    <row r="76" ht="12.0" customHeight="1">
      <c r="A76" s="151" t="s">
        <v>92</v>
      </c>
      <c r="B76" s="151" t="s">
        <v>98</v>
      </c>
      <c r="C76" s="28"/>
      <c r="D76" s="28"/>
      <c r="E76" s="28"/>
    </row>
    <row r="77" ht="12.0" customHeight="1">
      <c r="A77" s="151" t="s">
        <v>90</v>
      </c>
      <c r="B77" s="151" t="s">
        <v>99</v>
      </c>
      <c r="C77" s="28"/>
      <c r="D77" s="28"/>
      <c r="E77" s="28"/>
    </row>
    <row r="78" ht="12.0" customHeight="1">
      <c r="A78" s="151" t="s">
        <v>92</v>
      </c>
      <c r="B78" s="151" t="s">
        <v>100</v>
      </c>
      <c r="C78" s="28"/>
      <c r="D78" s="28"/>
      <c r="E78" s="28"/>
    </row>
    <row r="79" ht="12.0" customHeight="1">
      <c r="A79" s="151" t="s">
        <v>90</v>
      </c>
      <c r="B79" s="151" t="s">
        <v>101</v>
      </c>
      <c r="C79" s="28"/>
      <c r="D79" s="28"/>
      <c r="E79" s="28"/>
    </row>
    <row r="80" ht="12.0" customHeight="1">
      <c r="A80" s="151" t="s">
        <v>92</v>
      </c>
      <c r="B80" s="151" t="s">
        <v>102</v>
      </c>
      <c r="C80" s="28"/>
      <c r="D80" s="28"/>
      <c r="E80" s="28"/>
    </row>
    <row r="81" ht="12.0" customHeight="1">
      <c r="A81" s="151" t="s">
        <v>90</v>
      </c>
      <c r="B81" s="151" t="s">
        <v>103</v>
      </c>
      <c r="C81" s="28"/>
      <c r="D81" s="28"/>
      <c r="E81" s="28"/>
    </row>
    <row r="82" ht="12.0" customHeight="1">
      <c r="A82" s="151" t="s">
        <v>92</v>
      </c>
      <c r="B82" s="151" t="s">
        <v>104</v>
      </c>
      <c r="C82" s="28"/>
      <c r="D82" s="28"/>
      <c r="E82" s="28"/>
    </row>
    <row r="83" ht="12.0" customHeight="1">
      <c r="A83" s="151" t="s">
        <v>92</v>
      </c>
      <c r="B83" s="151" t="s">
        <v>105</v>
      </c>
      <c r="C83" s="28"/>
      <c r="D83" s="28"/>
      <c r="E83" s="28"/>
    </row>
    <row r="84" ht="12.0" customHeight="1">
      <c r="A84" s="151" t="s">
        <v>92</v>
      </c>
      <c r="B84" s="151" t="s">
        <v>106</v>
      </c>
      <c r="C84" s="28"/>
      <c r="D84" s="28"/>
      <c r="E84" s="28"/>
    </row>
    <row r="85" ht="12.0" customHeight="1">
      <c r="A85" s="151" t="s">
        <v>92</v>
      </c>
      <c r="B85" s="151" t="s">
        <v>107</v>
      </c>
      <c r="C85" s="28"/>
      <c r="D85" s="28"/>
      <c r="E85" s="28"/>
    </row>
    <row r="86" ht="12.0" customHeight="1">
      <c r="A86" s="151" t="s">
        <v>92</v>
      </c>
      <c r="B86" s="151" t="s">
        <v>108</v>
      </c>
      <c r="C86" s="28"/>
      <c r="D86" s="28"/>
      <c r="E86" s="28"/>
    </row>
    <row r="87" ht="12.0" customHeight="1">
      <c r="A87" s="151" t="s">
        <v>92</v>
      </c>
      <c r="B87" s="151" t="s">
        <v>109</v>
      </c>
      <c r="C87" s="28"/>
      <c r="D87" s="28"/>
      <c r="E87" s="28"/>
    </row>
    <row r="88" ht="12.0" customHeight="1">
      <c r="A88" s="151" t="s">
        <v>92</v>
      </c>
      <c r="B88" s="151" t="s">
        <v>110</v>
      </c>
      <c r="C88" s="28"/>
      <c r="D88" s="28"/>
      <c r="E88" s="28"/>
    </row>
    <row r="89" ht="12.0" customHeight="1">
      <c r="A89" s="151" t="s">
        <v>92</v>
      </c>
      <c r="B89" s="151" t="s">
        <v>111</v>
      </c>
      <c r="C89" s="28"/>
      <c r="D89" s="28"/>
      <c r="E89" s="28"/>
    </row>
    <row r="90" ht="12.0" customHeight="1">
      <c r="A90" s="151" t="s">
        <v>90</v>
      </c>
      <c r="B90" s="151" t="s">
        <v>112</v>
      </c>
      <c r="C90" s="28"/>
      <c r="D90" s="28"/>
      <c r="E90" s="28"/>
    </row>
    <row r="91" ht="12.0" customHeight="1">
      <c r="A91" s="151" t="s">
        <v>92</v>
      </c>
      <c r="B91" s="151" t="s">
        <v>113</v>
      </c>
      <c r="C91" s="28"/>
      <c r="D91" s="28"/>
      <c r="E91" s="28"/>
    </row>
    <row r="92" ht="12.0" customHeight="1">
      <c r="A92" s="151" t="s">
        <v>90</v>
      </c>
      <c r="B92" s="151" t="s">
        <v>114</v>
      </c>
      <c r="C92" s="28"/>
      <c r="D92" s="28"/>
      <c r="E92" s="28"/>
    </row>
    <row r="93" ht="12.0" customHeight="1">
      <c r="A93" s="151" t="s">
        <v>92</v>
      </c>
      <c r="B93" s="151" t="s">
        <v>115</v>
      </c>
      <c r="C93" s="28"/>
      <c r="D93" s="28"/>
      <c r="E93" s="28"/>
    </row>
    <row r="94" ht="12.0" customHeight="1">
      <c r="C94" s="28"/>
      <c r="D94" s="28"/>
      <c r="E94" s="28"/>
    </row>
    <row r="95" ht="12.0" customHeight="1">
      <c r="C95" s="28"/>
      <c r="D95" s="28"/>
      <c r="E95" s="28"/>
    </row>
    <row r="96" ht="12.0" customHeight="1">
      <c r="B96" s="153" t="s">
        <v>116</v>
      </c>
      <c r="C96" s="28"/>
      <c r="D96" s="28"/>
      <c r="E96" s="28"/>
    </row>
    <row r="97" ht="12.0" customHeight="1">
      <c r="C97" s="28"/>
      <c r="D97" s="28"/>
      <c r="E97" s="28"/>
    </row>
    <row r="98" ht="25.5" customHeight="1">
      <c r="A98" s="154"/>
      <c r="B98" s="155" t="s">
        <v>38</v>
      </c>
      <c r="C98" s="155" t="s">
        <v>39</v>
      </c>
      <c r="D98" s="156"/>
      <c r="E98" s="156"/>
      <c r="F98" s="157" t="s">
        <v>117</v>
      </c>
      <c r="G98" s="157"/>
      <c r="H98" s="157"/>
      <c r="I98" s="157" t="s">
        <v>14</v>
      </c>
      <c r="J98" s="157" t="s">
        <v>24</v>
      </c>
    </row>
    <row r="99" ht="36.75" customHeight="1">
      <c r="A99" s="158"/>
      <c r="B99" s="159" t="s">
        <v>118</v>
      </c>
      <c r="C99" s="160" t="s">
        <v>119</v>
      </c>
      <c r="D99" s="86"/>
      <c r="E99" s="86"/>
      <c r="F99" s="161" t="s">
        <v>15</v>
      </c>
      <c r="G99" s="162"/>
      <c r="H99" s="162"/>
      <c r="I99" s="162">
        <f>'SO07 D.7. Pol'!G8</f>
        <v>195614.14</v>
      </c>
      <c r="J99" s="163">
        <f>IF(I124=0,"",I99/I124*100)</f>
        <v>2.544010959</v>
      </c>
    </row>
    <row r="100" ht="36.75" customHeight="1">
      <c r="A100" s="158"/>
      <c r="B100" s="159" t="s">
        <v>120</v>
      </c>
      <c r="C100" s="160" t="s">
        <v>121</v>
      </c>
      <c r="D100" s="86"/>
      <c r="E100" s="86"/>
      <c r="F100" s="161" t="s">
        <v>15</v>
      </c>
      <c r="G100" s="162"/>
      <c r="H100" s="162"/>
      <c r="I100" s="162">
        <f>'SO07 D.7. Pol'!G45</f>
        <v>103594.63</v>
      </c>
      <c r="J100" s="163">
        <f>IF(I124=0,"",I100/I124*100)</f>
        <v>1.347274149</v>
      </c>
    </row>
    <row r="101" ht="36.75" customHeight="1">
      <c r="A101" s="158"/>
      <c r="B101" s="159" t="s">
        <v>122</v>
      </c>
      <c r="C101" s="160" t="s">
        <v>123</v>
      </c>
      <c r="D101" s="86"/>
      <c r="E101" s="86"/>
      <c r="F101" s="161" t="s">
        <v>15</v>
      </c>
      <c r="G101" s="162"/>
      <c r="H101" s="162"/>
      <c r="I101" s="162">
        <f>'SO07 D.7. Pol'!G67</f>
        <v>1226235.1</v>
      </c>
      <c r="J101" s="163">
        <f>IF(I124=0,"",I101/I124*100)</f>
        <v>15.94749507</v>
      </c>
    </row>
    <row r="102" ht="36.75" customHeight="1">
      <c r="A102" s="158"/>
      <c r="B102" s="159" t="s">
        <v>5</v>
      </c>
      <c r="C102" s="160" t="s">
        <v>124</v>
      </c>
      <c r="D102" s="86"/>
      <c r="E102" s="86"/>
      <c r="F102" s="161" t="s">
        <v>15</v>
      </c>
      <c r="G102" s="162"/>
      <c r="H102" s="162"/>
      <c r="I102" s="162">
        <f>'SO01 D.1 Pol'!G8+'SO02 D.1.2.A Pol'!G8+'SO02 D.1.2.B Pol'!G8+'SO04 D.1.4. Pol'!G8+'SO05 D.5. Pol'!G8</f>
        <v>670898.13</v>
      </c>
      <c r="J102" s="163">
        <f>IF(I124=0,"",I102/I124*100)</f>
        <v>8.72519847</v>
      </c>
    </row>
    <row r="103" ht="36.75" customHeight="1">
      <c r="A103" s="158"/>
      <c r="B103" s="159" t="s">
        <v>125</v>
      </c>
      <c r="C103" s="160" t="s">
        <v>126</v>
      </c>
      <c r="D103" s="86"/>
      <c r="E103" s="86"/>
      <c r="F103" s="161" t="s">
        <v>15</v>
      </c>
      <c r="G103" s="162"/>
      <c r="H103" s="162"/>
      <c r="I103" s="162">
        <f>'SO04 D.1.4. Pol'!G16+'SO05 D.5. Pol'!G27+'SO06 D.6.2.2 Pol'!G8+'SO06 D.6.2.3 Pol'!G8+'SO06 D.6.2.4 Pol'!G8+'SO06 D.6.2.6 Pol'!G8</f>
        <v>91360.92</v>
      </c>
      <c r="J103" s="163">
        <f>IF(I124=0,"",I103/I124*100)</f>
        <v>1.188171682</v>
      </c>
    </row>
    <row r="104" ht="36.75" customHeight="1">
      <c r="A104" s="158"/>
      <c r="B104" s="159" t="s">
        <v>127</v>
      </c>
      <c r="C104" s="160" t="s">
        <v>128</v>
      </c>
      <c r="D104" s="86"/>
      <c r="E104" s="86"/>
      <c r="F104" s="161" t="s">
        <v>15</v>
      </c>
      <c r="G104" s="162"/>
      <c r="H104" s="162"/>
      <c r="I104" s="162">
        <f>'SO05 D.5. Pol'!G46</f>
        <v>64337</v>
      </c>
      <c r="J104" s="163">
        <f>IF(I124=0,"",I104/I124*100)</f>
        <v>0.8367188234</v>
      </c>
    </row>
    <row r="105" ht="36.75" customHeight="1">
      <c r="A105" s="158"/>
      <c r="B105" s="159" t="s">
        <v>129</v>
      </c>
      <c r="C105" s="160" t="s">
        <v>130</v>
      </c>
      <c r="D105" s="86"/>
      <c r="E105" s="86"/>
      <c r="F105" s="161" t="s">
        <v>15</v>
      </c>
      <c r="G105" s="162"/>
      <c r="H105" s="162"/>
      <c r="I105" s="162">
        <f>'SO03 D.1.3. Pol'!G8+'SO05 D.5. Pol'!G55</f>
        <v>306853.35</v>
      </c>
      <c r="J105" s="163">
        <f>IF(I124=0,"",I105/I124*100)</f>
        <v>3.990704788</v>
      </c>
    </row>
    <row r="106" ht="36.75" customHeight="1">
      <c r="A106" s="158"/>
      <c r="B106" s="159" t="s">
        <v>131</v>
      </c>
      <c r="C106" s="160" t="s">
        <v>132</v>
      </c>
      <c r="D106" s="86"/>
      <c r="E106" s="86"/>
      <c r="F106" s="161" t="s">
        <v>15</v>
      </c>
      <c r="G106" s="162"/>
      <c r="H106" s="162"/>
      <c r="I106" s="162">
        <f>'SO02 D.1.2.A Pol'!G25</f>
        <v>1304824.92</v>
      </c>
      <c r="J106" s="163">
        <f>IF(I124=0,"",I106/I124*100)</f>
        <v>16.96957539</v>
      </c>
    </row>
    <row r="107" ht="36.75" customHeight="1">
      <c r="A107" s="158"/>
      <c r="B107" s="159" t="s">
        <v>133</v>
      </c>
      <c r="C107" s="160" t="s">
        <v>134</v>
      </c>
      <c r="D107" s="86"/>
      <c r="E107" s="86"/>
      <c r="F107" s="161" t="s">
        <v>15</v>
      </c>
      <c r="G107" s="162"/>
      <c r="H107" s="162"/>
      <c r="I107" s="162">
        <f>'SO02 D.1.2.A Pol'!G73</f>
        <v>52196.73</v>
      </c>
      <c r="J107" s="163">
        <f>IF(I124=0,"",I107/I124*100)</f>
        <v>0.6788315668</v>
      </c>
    </row>
    <row r="108" ht="36.75" customHeight="1">
      <c r="A108" s="158"/>
      <c r="B108" s="159" t="s">
        <v>135</v>
      </c>
      <c r="C108" s="160" t="s">
        <v>136</v>
      </c>
      <c r="D108" s="86"/>
      <c r="E108" s="86"/>
      <c r="F108" s="161" t="s">
        <v>15</v>
      </c>
      <c r="G108" s="162"/>
      <c r="H108" s="162"/>
      <c r="I108" s="162">
        <f>'SO02 D.1.2.A Pol'!G112</f>
        <v>174443.61</v>
      </c>
      <c r="J108" s="163">
        <f>IF(I124=0,"",I108/I124*100)</f>
        <v>2.268682906</v>
      </c>
    </row>
    <row r="109" ht="36.75" customHeight="1">
      <c r="A109" s="158"/>
      <c r="B109" s="159" t="s">
        <v>137</v>
      </c>
      <c r="C109" s="160" t="s">
        <v>138</v>
      </c>
      <c r="D109" s="86"/>
      <c r="E109" s="86"/>
      <c r="F109" s="161" t="s">
        <v>15</v>
      </c>
      <c r="G109" s="162"/>
      <c r="H109" s="162"/>
      <c r="I109" s="162">
        <f>'SO04 D.1.4. Pol'!G25</f>
        <v>22659.52</v>
      </c>
      <c r="J109" s="163">
        <f>IF(I124=0,"",I109/I124*100)</f>
        <v>0.2946927415</v>
      </c>
    </row>
    <row r="110" ht="36.75" customHeight="1">
      <c r="A110" s="158"/>
      <c r="B110" s="159" t="s">
        <v>139</v>
      </c>
      <c r="C110" s="160" t="s">
        <v>140</v>
      </c>
      <c r="D110" s="86"/>
      <c r="E110" s="86"/>
      <c r="F110" s="161" t="s">
        <v>15</v>
      </c>
      <c r="G110" s="162"/>
      <c r="H110" s="162"/>
      <c r="I110" s="162">
        <f>'SO04 D.1.4. Pol'!G28+'SO06 D.6.2.2 Pol'!G29+'SO06 D.6.2.3 Pol'!G21+'SO06 D.6.2.4 Pol'!G21+'SO06 D.6.2.6 Pol'!G15</f>
        <v>32601.5</v>
      </c>
      <c r="J110" s="163">
        <f>IF(I124=0,"",I110/I124*100)</f>
        <v>0.4239906853</v>
      </c>
    </row>
    <row r="111" ht="36.75" customHeight="1">
      <c r="A111" s="158"/>
      <c r="B111" s="159" t="s">
        <v>141</v>
      </c>
      <c r="C111" s="160" t="s">
        <v>142</v>
      </c>
      <c r="D111" s="86"/>
      <c r="E111" s="86"/>
      <c r="F111" s="161" t="s">
        <v>15</v>
      </c>
      <c r="G111" s="162"/>
      <c r="H111" s="162"/>
      <c r="I111" s="162">
        <f>'SO02 D.1.2.B Pol'!G21+'SO05 D.5. Pol'!G65</f>
        <v>58808.3</v>
      </c>
      <c r="J111" s="163">
        <f>IF(I124=0,"",I111/I124*100)</f>
        <v>0.7648166931</v>
      </c>
    </row>
    <row r="112" ht="36.75" customHeight="1">
      <c r="A112" s="158"/>
      <c r="B112" s="159" t="s">
        <v>143</v>
      </c>
      <c r="C112" s="160" t="s">
        <v>144</v>
      </c>
      <c r="D112" s="86"/>
      <c r="E112" s="86"/>
      <c r="F112" s="161" t="s">
        <v>15</v>
      </c>
      <c r="G112" s="162"/>
      <c r="H112" s="162"/>
      <c r="I112" s="162">
        <f>'SO02 D.1.2.A Pol'!G116+'SO03 D.1.3. Pol'!G45+'SO04 D.1.4. Pol'!G30+'SO05 D.5. Pol'!G69+'SO06 D.6.2.2 Pol'!G40+'SO06 D.6.2.3 Pol'!G28+'SO06 D.6.2.4 Pol'!G28+'SO06 D.6.2.6 Pol'!G22+'SO07 D.7. Pol'!G108</f>
        <v>359459.8</v>
      </c>
      <c r="J112" s="163">
        <f>IF(I124=0,"",I112/I124*100)</f>
        <v>4.674864866</v>
      </c>
    </row>
    <row r="113" ht="36.75" customHeight="1">
      <c r="A113" s="158"/>
      <c r="B113" s="159" t="s">
        <v>145</v>
      </c>
      <c r="C113" s="160" t="s">
        <v>62</v>
      </c>
      <c r="D113" s="86"/>
      <c r="E113" s="86"/>
      <c r="F113" s="161" t="s">
        <v>15</v>
      </c>
      <c r="G113" s="162"/>
      <c r="H113" s="162"/>
      <c r="I113" s="162">
        <f>'SO06 D.6.2.2 Pol'!G42+'SO06 D.6.2.3 Pol'!G30+'SO06 D.6.2.4 Pol'!G30+'SO06 D.6.2.5 Pol'!G8+'SO06 D.6.2.6 Pol'!G24+'SO06 D.6.2.7 Pol'!G8+'SO06 D.6.2.8 Pol'!G8+'SO06 D.6.2.I Pol'!G8</f>
        <v>748000</v>
      </c>
      <c r="J113" s="163">
        <f>IF(I124=0,"",I113/I124*100)</f>
        <v>9.727927629</v>
      </c>
    </row>
    <row r="114" ht="36.75" customHeight="1">
      <c r="A114" s="158"/>
      <c r="B114" s="159" t="s">
        <v>146</v>
      </c>
      <c r="C114" s="160" t="s">
        <v>147</v>
      </c>
      <c r="D114" s="86"/>
      <c r="E114" s="86"/>
      <c r="F114" s="161" t="s">
        <v>16</v>
      </c>
      <c r="G114" s="162"/>
      <c r="H114" s="162"/>
      <c r="I114" s="162">
        <f>'SO04 D.1.4. Pol'!G32</f>
        <v>31576.18</v>
      </c>
      <c r="J114" s="163">
        <f>IF(I124=0,"",I114/I124*100)</f>
        <v>0.4106561415</v>
      </c>
    </row>
    <row r="115" ht="36.75" customHeight="1">
      <c r="A115" s="158"/>
      <c r="B115" s="159" t="s">
        <v>148</v>
      </c>
      <c r="C115" s="160" t="s">
        <v>149</v>
      </c>
      <c r="D115" s="86"/>
      <c r="E115" s="86"/>
      <c r="F115" s="161" t="s">
        <v>16</v>
      </c>
      <c r="G115" s="162"/>
      <c r="H115" s="162"/>
      <c r="I115" s="162">
        <f>'SO05 D.5. Pol'!G71</f>
        <v>943.43</v>
      </c>
      <c r="J115" s="163">
        <f>IF(I124=0,"",I115/I124*100)</f>
        <v>0.0122695438</v>
      </c>
    </row>
    <row r="116" ht="36.75" customHeight="1">
      <c r="A116" s="158"/>
      <c r="B116" s="159" t="s">
        <v>150</v>
      </c>
      <c r="C116" s="160" t="s">
        <v>151</v>
      </c>
      <c r="D116" s="86"/>
      <c r="E116" s="86"/>
      <c r="F116" s="161" t="s">
        <v>16</v>
      </c>
      <c r="G116" s="162"/>
      <c r="H116" s="162"/>
      <c r="I116" s="162">
        <f>'SO04 D.1.4. Pol'!G42</f>
        <v>37793.09</v>
      </c>
      <c r="J116" s="163">
        <f>IF(I124=0,"",I116/I124*100)</f>
        <v>0.4915086155</v>
      </c>
    </row>
    <row r="117" ht="36.75" customHeight="1">
      <c r="A117" s="158"/>
      <c r="B117" s="159" t="s">
        <v>152</v>
      </c>
      <c r="C117" s="160" t="s">
        <v>153</v>
      </c>
      <c r="D117" s="86"/>
      <c r="E117" s="86"/>
      <c r="F117" s="161" t="s">
        <v>16</v>
      </c>
      <c r="G117" s="162"/>
      <c r="H117" s="162"/>
      <c r="I117" s="162">
        <f>'SO04 D.1.4. Pol'!G56</f>
        <v>17220</v>
      </c>
      <c r="J117" s="163">
        <f>IF(I124=0,"",I117/I124*100)</f>
        <v>0.2239504195</v>
      </c>
    </row>
    <row r="118" ht="36.75" customHeight="1">
      <c r="A118" s="158"/>
      <c r="B118" s="159" t="s">
        <v>154</v>
      </c>
      <c r="C118" s="160" t="s">
        <v>155</v>
      </c>
      <c r="D118" s="86"/>
      <c r="E118" s="86"/>
      <c r="F118" s="161" t="s">
        <v>16</v>
      </c>
      <c r="G118" s="162"/>
      <c r="H118" s="162"/>
      <c r="I118" s="162">
        <f>'SO03 D.1.3. Pol'!G47+'SO04 D.1.4. Pol'!G59+'SO05 D.5. Pol'!G80</f>
        <v>322001.53</v>
      </c>
      <c r="J118" s="163">
        <f>IF(I124=0,"",I118/I124*100)</f>
        <v>4.187710669</v>
      </c>
    </row>
    <row r="119" ht="36.75" customHeight="1">
      <c r="A119" s="158"/>
      <c r="B119" s="159" t="s">
        <v>156</v>
      </c>
      <c r="C119" s="160" t="s">
        <v>157</v>
      </c>
      <c r="D119" s="86"/>
      <c r="E119" s="86"/>
      <c r="F119" s="161" t="s">
        <v>16</v>
      </c>
      <c r="G119" s="162"/>
      <c r="H119" s="162"/>
      <c r="I119" s="162">
        <f>'SO03 D.1.3. Pol'!G49+'SO04 D.1.4. Pol'!G73+'SO05 D.5. Pol'!G83</f>
        <v>935933.22</v>
      </c>
      <c r="J119" s="163">
        <f>IF(I124=0,"",I119/I124*100)</f>
        <v>12.1720463</v>
      </c>
    </row>
    <row r="120" ht="36.75" customHeight="1">
      <c r="A120" s="158"/>
      <c r="B120" s="159" t="s">
        <v>158</v>
      </c>
      <c r="C120" s="160" t="s">
        <v>159</v>
      </c>
      <c r="D120" s="86"/>
      <c r="E120" s="86"/>
      <c r="F120" s="161" t="s">
        <v>16</v>
      </c>
      <c r="G120" s="162"/>
      <c r="H120" s="162"/>
      <c r="I120" s="162">
        <f>'SO04 D.1.4. Pol'!G87</f>
        <v>45360</v>
      </c>
      <c r="J120" s="163">
        <f>IF(I124=0,"",I120/I124*100)</f>
        <v>0.5899181782</v>
      </c>
    </row>
    <row r="121" ht="36.75" customHeight="1">
      <c r="A121" s="158"/>
      <c r="B121" s="159" t="s">
        <v>160</v>
      </c>
      <c r="C121" s="160" t="s">
        <v>161</v>
      </c>
      <c r="D121" s="86"/>
      <c r="E121" s="86"/>
      <c r="F121" s="161" t="s">
        <v>162</v>
      </c>
      <c r="G121" s="162"/>
      <c r="H121" s="162"/>
      <c r="I121" s="162">
        <f>'SO02 D.1.2.B Pol'!G30</f>
        <v>46486.84</v>
      </c>
      <c r="J121" s="163">
        <f>IF(I124=0,"",I121/I124*100)</f>
        <v>0.604573015</v>
      </c>
    </row>
    <row r="122" ht="36.75" customHeight="1">
      <c r="A122" s="158"/>
      <c r="B122" s="159" t="s">
        <v>18</v>
      </c>
      <c r="C122" s="160" t="s">
        <v>19</v>
      </c>
      <c r="D122" s="86"/>
      <c r="E122" s="86"/>
      <c r="F122" s="161" t="s">
        <v>18</v>
      </c>
      <c r="G122" s="162"/>
      <c r="H122" s="162"/>
      <c r="I122" s="162">
        <f>'VRN VRN Naklady'!G8</f>
        <v>560000</v>
      </c>
      <c r="J122" s="163">
        <f>IF(I124=0,"",I122/I124*100)</f>
        <v>7.282940471</v>
      </c>
    </row>
    <row r="123" ht="36.75" customHeight="1">
      <c r="A123" s="158"/>
      <c r="B123" s="159" t="s">
        <v>20</v>
      </c>
      <c r="C123" s="160" t="s">
        <v>21</v>
      </c>
      <c r="D123" s="86"/>
      <c r="E123" s="86"/>
      <c r="F123" s="161" t="s">
        <v>20</v>
      </c>
      <c r="G123" s="162"/>
      <c r="H123" s="162"/>
      <c r="I123" s="162">
        <f>'VRN VRN Naklady'!G20</f>
        <v>280000</v>
      </c>
      <c r="J123" s="163">
        <f>IF(I124=0,"",I123/I124*100)</f>
        <v>3.641470236</v>
      </c>
    </row>
    <row r="124" ht="25.5" customHeight="1">
      <c r="A124" s="164"/>
      <c r="B124" s="165" t="s">
        <v>41</v>
      </c>
      <c r="C124" s="166"/>
      <c r="D124" s="167"/>
      <c r="E124" s="167"/>
      <c r="F124" s="168"/>
      <c r="G124" s="169"/>
      <c r="H124" s="169"/>
      <c r="I124" s="169">
        <f t="shared" ref="I124:J124" si="3">SUM(I99:I123)</f>
        <v>7689201.94</v>
      </c>
      <c r="J124" s="170">
        <f t="shared" si="3"/>
        <v>100</v>
      </c>
    </row>
    <row r="125" ht="12.0" customHeight="1">
      <c r="C125" s="28"/>
      <c r="D125" s="28"/>
      <c r="E125" s="28"/>
      <c r="F125" s="171"/>
      <c r="G125" s="171"/>
      <c r="H125" s="171"/>
      <c r="I125" s="171"/>
      <c r="J125" s="172"/>
    </row>
    <row r="126" ht="12.0" customHeight="1">
      <c r="C126" s="28"/>
      <c r="D126" s="28"/>
      <c r="E126" s="28"/>
      <c r="F126" s="171"/>
      <c r="G126" s="171"/>
      <c r="H126" s="171"/>
      <c r="I126" s="171"/>
      <c r="J126" s="172"/>
    </row>
    <row r="127" ht="12.0" customHeight="1">
      <c r="C127" s="28"/>
      <c r="D127" s="28"/>
      <c r="E127" s="28"/>
      <c r="F127" s="171"/>
      <c r="G127" s="171"/>
      <c r="H127" s="171"/>
      <c r="I127" s="171"/>
      <c r="J127" s="172"/>
    </row>
    <row r="128" ht="12.0" customHeight="1">
      <c r="C128" s="28"/>
      <c r="D128" s="28"/>
      <c r="E128" s="28"/>
    </row>
    <row r="129" ht="12.0" customHeight="1">
      <c r="C129" s="28"/>
      <c r="D129" s="28"/>
      <c r="E129" s="28"/>
    </row>
    <row r="130" ht="12.0" customHeight="1">
      <c r="C130" s="28"/>
      <c r="D130" s="28"/>
      <c r="E130" s="28"/>
    </row>
    <row r="131" ht="12.0" customHeight="1">
      <c r="C131" s="28"/>
      <c r="D131" s="28"/>
      <c r="E131" s="28"/>
    </row>
    <row r="132" ht="12.0" customHeight="1">
      <c r="C132" s="28"/>
      <c r="D132" s="28"/>
      <c r="E132" s="28"/>
    </row>
    <row r="133" ht="12.0" customHeight="1">
      <c r="C133" s="28"/>
      <c r="D133" s="28"/>
      <c r="E133" s="28"/>
    </row>
    <row r="134" ht="12.0" customHeight="1">
      <c r="C134" s="28"/>
      <c r="D134" s="28"/>
      <c r="E134" s="28"/>
    </row>
    <row r="135" ht="12.0" customHeight="1">
      <c r="C135" s="28"/>
      <c r="D135" s="28"/>
      <c r="E135" s="28"/>
    </row>
    <row r="136" ht="12.0" customHeight="1">
      <c r="C136" s="28"/>
      <c r="D136" s="28"/>
      <c r="E136" s="28"/>
    </row>
    <row r="137" ht="12.0" customHeight="1">
      <c r="C137" s="28"/>
      <c r="D137" s="28"/>
      <c r="E137" s="28"/>
    </row>
    <row r="138" ht="12.0" customHeight="1">
      <c r="C138" s="28"/>
      <c r="D138" s="28"/>
      <c r="E138" s="28"/>
    </row>
    <row r="139" ht="12.0" customHeight="1">
      <c r="C139" s="28"/>
      <c r="D139" s="28"/>
      <c r="E139" s="28"/>
    </row>
    <row r="140" ht="12.0" customHeight="1">
      <c r="C140" s="28"/>
      <c r="D140" s="28"/>
      <c r="E140" s="28"/>
    </row>
    <row r="141" ht="12.0" customHeight="1">
      <c r="C141" s="28"/>
      <c r="D141" s="28"/>
      <c r="E141" s="28"/>
    </row>
    <row r="142" ht="12.0" customHeight="1">
      <c r="C142" s="28"/>
      <c r="D142" s="28"/>
      <c r="E142" s="28"/>
    </row>
    <row r="143" ht="12.0" customHeight="1">
      <c r="C143" s="28"/>
      <c r="D143" s="28"/>
      <c r="E143" s="28"/>
    </row>
    <row r="144" ht="12.0" customHeight="1">
      <c r="C144" s="28"/>
      <c r="D144" s="28"/>
      <c r="E144" s="28"/>
    </row>
    <row r="145" ht="12.0" customHeight="1">
      <c r="C145" s="28"/>
      <c r="D145" s="28"/>
      <c r="E145" s="28"/>
    </row>
    <row r="146" ht="12.0" customHeight="1">
      <c r="C146" s="28"/>
      <c r="D146" s="28"/>
      <c r="E146" s="28"/>
    </row>
    <row r="147" ht="12.0" customHeight="1">
      <c r="C147" s="28"/>
      <c r="D147" s="28"/>
      <c r="E147" s="28"/>
    </row>
    <row r="148" ht="12.0" customHeight="1">
      <c r="C148" s="28"/>
      <c r="D148" s="28"/>
      <c r="E148" s="28"/>
    </row>
    <row r="149" ht="12.0" customHeight="1">
      <c r="C149" s="28"/>
      <c r="D149" s="28"/>
      <c r="E149" s="28"/>
    </row>
    <row r="150" ht="12.0" customHeight="1">
      <c r="C150" s="28"/>
      <c r="D150" s="28"/>
      <c r="E150" s="28"/>
    </row>
    <row r="151" ht="12.0" customHeight="1">
      <c r="C151" s="28"/>
      <c r="D151" s="28"/>
      <c r="E151" s="28"/>
    </row>
    <row r="152" ht="12.0" customHeight="1">
      <c r="C152" s="28"/>
      <c r="D152" s="28"/>
      <c r="E152" s="28"/>
    </row>
    <row r="153" ht="12.0" customHeight="1">
      <c r="C153" s="28"/>
      <c r="D153" s="28"/>
      <c r="E153" s="28"/>
    </row>
    <row r="154" ht="12.0" customHeight="1">
      <c r="C154" s="28"/>
      <c r="D154" s="28"/>
      <c r="E154" s="28"/>
    </row>
    <row r="155" ht="12.0" customHeight="1">
      <c r="C155" s="28"/>
      <c r="D155" s="28"/>
      <c r="E155" s="28"/>
    </row>
    <row r="156" ht="12.0" customHeight="1">
      <c r="C156" s="28"/>
      <c r="D156" s="28"/>
      <c r="E156" s="28"/>
    </row>
    <row r="157" ht="12.0" customHeight="1">
      <c r="C157" s="28"/>
      <c r="D157" s="28"/>
      <c r="E157" s="28"/>
    </row>
    <row r="158" ht="12.0" customHeight="1">
      <c r="C158" s="28"/>
      <c r="D158" s="28"/>
      <c r="E158" s="28"/>
    </row>
    <row r="159" ht="12.0" customHeight="1">
      <c r="C159" s="28"/>
      <c r="D159" s="28"/>
      <c r="E159" s="28"/>
    </row>
    <row r="160" ht="12.0" customHeight="1">
      <c r="C160" s="28"/>
      <c r="D160" s="28"/>
      <c r="E160" s="28"/>
    </row>
    <row r="161" ht="12.0" customHeight="1">
      <c r="C161" s="28"/>
      <c r="D161" s="28"/>
      <c r="E161" s="28"/>
    </row>
    <row r="162" ht="12.0" customHeight="1">
      <c r="C162" s="28"/>
      <c r="D162" s="28"/>
      <c r="E162" s="28"/>
    </row>
    <row r="163" ht="12.0" customHeight="1">
      <c r="C163" s="28"/>
      <c r="D163" s="28"/>
      <c r="E163" s="28"/>
    </row>
    <row r="164" ht="12.0" customHeight="1">
      <c r="C164" s="28"/>
      <c r="D164" s="28"/>
      <c r="E164" s="28"/>
    </row>
    <row r="165" ht="12.0" customHeight="1">
      <c r="C165" s="28"/>
      <c r="D165" s="28"/>
      <c r="E165" s="28"/>
    </row>
    <row r="166" ht="12.0" customHeight="1">
      <c r="C166" s="28"/>
      <c r="D166" s="28"/>
      <c r="E166" s="28"/>
    </row>
    <row r="167" ht="12.0" customHeight="1">
      <c r="C167" s="28"/>
      <c r="D167" s="28"/>
      <c r="E167" s="28"/>
    </row>
    <row r="168" ht="12.0" customHeight="1">
      <c r="C168" s="28"/>
      <c r="D168" s="28"/>
      <c r="E168" s="28"/>
    </row>
    <row r="169" ht="12.0" customHeight="1">
      <c r="C169" s="28"/>
      <c r="D169" s="28"/>
      <c r="E169" s="28"/>
    </row>
    <row r="170" ht="12.0" customHeight="1">
      <c r="C170" s="28"/>
      <c r="D170" s="28"/>
      <c r="E170" s="28"/>
    </row>
    <row r="171" ht="12.0" customHeight="1">
      <c r="C171" s="28"/>
      <c r="D171" s="28"/>
      <c r="E171" s="28"/>
    </row>
    <row r="172" ht="12.0" customHeight="1">
      <c r="C172" s="28"/>
      <c r="D172" s="28"/>
      <c r="E172" s="28"/>
    </row>
    <row r="173" ht="12.0" customHeight="1">
      <c r="C173" s="28"/>
      <c r="D173" s="28"/>
      <c r="E173" s="28"/>
    </row>
    <row r="174" ht="12.0" customHeight="1">
      <c r="C174" s="28"/>
      <c r="D174" s="28"/>
      <c r="E174" s="28"/>
    </row>
    <row r="175" ht="12.0" customHeight="1">
      <c r="C175" s="28"/>
      <c r="D175" s="28"/>
      <c r="E175" s="28"/>
    </row>
    <row r="176" ht="12.0" customHeight="1">
      <c r="C176" s="28"/>
      <c r="D176" s="28"/>
      <c r="E176" s="28"/>
    </row>
    <row r="177" ht="12.0" customHeight="1">
      <c r="C177" s="28"/>
      <c r="D177" s="28"/>
      <c r="E177" s="28"/>
    </row>
    <row r="178" ht="12.0" customHeight="1">
      <c r="C178" s="28"/>
      <c r="D178" s="28"/>
      <c r="E178" s="28"/>
    </row>
    <row r="179" ht="12.0" customHeight="1">
      <c r="C179" s="28"/>
      <c r="D179" s="28"/>
      <c r="E179" s="28"/>
    </row>
    <row r="180" ht="12.0" customHeight="1">
      <c r="C180" s="28"/>
      <c r="D180" s="28"/>
      <c r="E180" s="28"/>
    </row>
    <row r="181" ht="12.0" customHeight="1">
      <c r="C181" s="28"/>
      <c r="D181" s="28"/>
      <c r="E181" s="28"/>
    </row>
    <row r="182" ht="12.0" customHeight="1">
      <c r="C182" s="28"/>
      <c r="D182" s="28"/>
      <c r="E182" s="28"/>
    </row>
    <row r="183" ht="12.0" customHeight="1">
      <c r="C183" s="28"/>
      <c r="D183" s="28"/>
      <c r="E183" s="28"/>
    </row>
    <row r="184" ht="12.0" customHeight="1">
      <c r="C184" s="28"/>
      <c r="D184" s="28"/>
      <c r="E184" s="28"/>
    </row>
    <row r="185" ht="12.0" customHeight="1">
      <c r="C185" s="28"/>
      <c r="D185" s="28"/>
      <c r="E185" s="28"/>
    </row>
    <row r="186" ht="12.0" customHeight="1">
      <c r="C186" s="28"/>
      <c r="D186" s="28"/>
      <c r="E186" s="28"/>
    </row>
    <row r="187" ht="12.0" customHeight="1">
      <c r="C187" s="28"/>
      <c r="D187" s="28"/>
      <c r="E187" s="28"/>
    </row>
    <row r="188" ht="12.0" customHeight="1">
      <c r="C188" s="28"/>
      <c r="D188" s="28"/>
      <c r="E188" s="28"/>
    </row>
    <row r="189" ht="12.0" customHeight="1">
      <c r="C189" s="28"/>
      <c r="D189" s="28"/>
      <c r="E189" s="28"/>
    </row>
    <row r="190" ht="12.0" customHeight="1">
      <c r="C190" s="28"/>
      <c r="D190" s="28"/>
      <c r="E190" s="28"/>
    </row>
    <row r="191" ht="12.0" customHeight="1">
      <c r="C191" s="28"/>
      <c r="D191" s="28"/>
      <c r="E191" s="28"/>
    </row>
    <row r="192" ht="12.0" customHeight="1">
      <c r="C192" s="28"/>
      <c r="D192" s="28"/>
      <c r="E192" s="28"/>
    </row>
    <row r="193" ht="12.0" customHeight="1">
      <c r="C193" s="28"/>
      <c r="D193" s="28"/>
      <c r="E193" s="28"/>
    </row>
    <row r="194" ht="12.0" customHeight="1">
      <c r="C194" s="28"/>
      <c r="D194" s="28"/>
      <c r="E194" s="28"/>
    </row>
    <row r="195" ht="12.0" customHeight="1">
      <c r="C195" s="28"/>
      <c r="D195" s="28"/>
      <c r="E195" s="28"/>
    </row>
    <row r="196" ht="12.0" customHeight="1">
      <c r="C196" s="28"/>
      <c r="D196" s="28"/>
      <c r="E196" s="28"/>
    </row>
    <row r="197" ht="12.0" customHeight="1">
      <c r="C197" s="28"/>
      <c r="D197" s="28"/>
      <c r="E197" s="28"/>
    </row>
    <row r="198" ht="12.0" customHeight="1">
      <c r="C198" s="28"/>
      <c r="D198" s="28"/>
      <c r="E198" s="28"/>
    </row>
    <row r="199" ht="12.0" customHeight="1">
      <c r="C199" s="28"/>
      <c r="D199" s="28"/>
      <c r="E199" s="28"/>
    </row>
    <row r="200" ht="12.0" customHeight="1">
      <c r="C200" s="28"/>
      <c r="D200" s="28"/>
      <c r="E200" s="28"/>
    </row>
    <row r="201" ht="12.0" customHeight="1">
      <c r="C201" s="28"/>
      <c r="D201" s="28"/>
      <c r="E201" s="28"/>
    </row>
    <row r="202" ht="12.0" customHeight="1">
      <c r="C202" s="28"/>
      <c r="D202" s="28"/>
      <c r="E202" s="28"/>
    </row>
    <row r="203" ht="12.0" customHeight="1">
      <c r="C203" s="28"/>
      <c r="D203" s="28"/>
      <c r="E203" s="28"/>
    </row>
    <row r="204" ht="12.0" customHeight="1">
      <c r="C204" s="28"/>
      <c r="D204" s="28"/>
      <c r="E204" s="28"/>
    </row>
    <row r="205" ht="12.0" customHeight="1">
      <c r="C205" s="28"/>
      <c r="D205" s="28"/>
      <c r="E205" s="28"/>
    </row>
    <row r="206" ht="12.0" customHeight="1">
      <c r="C206" s="28"/>
      <c r="D206" s="28"/>
      <c r="E206" s="28"/>
    </row>
    <row r="207" ht="12.0" customHeight="1">
      <c r="C207" s="28"/>
      <c r="D207" s="28"/>
      <c r="E207" s="28"/>
    </row>
    <row r="208" ht="12.0" customHeight="1">
      <c r="C208" s="28"/>
      <c r="D208" s="28"/>
      <c r="E208" s="28"/>
    </row>
    <row r="209" ht="12.0" customHeight="1">
      <c r="C209" s="28"/>
      <c r="D209" s="28"/>
      <c r="E209" s="28"/>
    </row>
    <row r="210" ht="12.0" customHeight="1">
      <c r="C210" s="28"/>
      <c r="D210" s="28"/>
      <c r="E210" s="28"/>
    </row>
    <row r="211" ht="12.0" customHeight="1">
      <c r="C211" s="28"/>
      <c r="D211" s="28"/>
      <c r="E211" s="28"/>
    </row>
    <row r="212" ht="12.0" customHeight="1">
      <c r="C212" s="28"/>
      <c r="D212" s="28"/>
      <c r="E212" s="28"/>
    </row>
    <row r="213" ht="12.0" customHeight="1">
      <c r="C213" s="28"/>
      <c r="D213" s="28"/>
      <c r="E213" s="28"/>
    </row>
    <row r="214" ht="12.0" customHeight="1">
      <c r="C214" s="28"/>
      <c r="D214" s="28"/>
      <c r="E214" s="28"/>
    </row>
    <row r="215" ht="12.0" customHeight="1">
      <c r="C215" s="28"/>
      <c r="D215" s="28"/>
      <c r="E215" s="28"/>
    </row>
    <row r="216" ht="12.0" customHeight="1">
      <c r="C216" s="28"/>
      <c r="D216" s="28"/>
      <c r="E216" s="28"/>
    </row>
    <row r="217" ht="12.0" customHeight="1">
      <c r="C217" s="28"/>
      <c r="D217" s="28"/>
      <c r="E217" s="28"/>
    </row>
    <row r="218" ht="12.0" customHeight="1">
      <c r="C218" s="28"/>
      <c r="D218" s="28"/>
      <c r="E218" s="28"/>
    </row>
    <row r="219" ht="12.0" customHeight="1">
      <c r="C219" s="28"/>
      <c r="D219" s="28"/>
      <c r="E219" s="28"/>
    </row>
    <row r="220" ht="12.0" customHeight="1">
      <c r="C220" s="28"/>
      <c r="D220" s="28"/>
      <c r="E220" s="28"/>
    </row>
    <row r="221" ht="12.0" customHeight="1">
      <c r="C221" s="28"/>
      <c r="D221" s="28"/>
      <c r="E221" s="28"/>
    </row>
    <row r="222" ht="12.0" customHeight="1">
      <c r="C222" s="28"/>
      <c r="D222" s="28"/>
      <c r="E222" s="28"/>
    </row>
    <row r="223" ht="12.0" customHeight="1">
      <c r="C223" s="28"/>
      <c r="D223" s="28"/>
      <c r="E223" s="28"/>
    </row>
    <row r="224" ht="12.0" customHeight="1">
      <c r="C224" s="28"/>
      <c r="D224" s="28"/>
      <c r="E224" s="28"/>
    </row>
    <row r="225" ht="12.0" customHeight="1">
      <c r="C225" s="28"/>
      <c r="D225" s="28"/>
      <c r="E225" s="28"/>
    </row>
    <row r="226" ht="12.0" customHeight="1">
      <c r="C226" s="28"/>
      <c r="D226" s="28"/>
      <c r="E226" s="28"/>
    </row>
    <row r="227" ht="12.0" customHeight="1">
      <c r="C227" s="28"/>
      <c r="D227" s="28"/>
      <c r="E227" s="28"/>
    </row>
    <row r="228" ht="12.0" customHeight="1">
      <c r="C228" s="28"/>
      <c r="D228" s="28"/>
      <c r="E228" s="28"/>
    </row>
    <row r="229" ht="12.0" customHeight="1">
      <c r="C229" s="28"/>
      <c r="D229" s="28"/>
      <c r="E229" s="28"/>
    </row>
    <row r="230" ht="12.0" customHeight="1">
      <c r="C230" s="28"/>
      <c r="D230" s="28"/>
      <c r="E230" s="28"/>
    </row>
    <row r="231" ht="12.0" customHeight="1">
      <c r="C231" s="28"/>
      <c r="D231" s="28"/>
      <c r="E231" s="28"/>
    </row>
    <row r="232" ht="12.0" customHeight="1">
      <c r="C232" s="28"/>
      <c r="D232" s="28"/>
      <c r="E232" s="28"/>
    </row>
    <row r="233" ht="12.0" customHeight="1">
      <c r="C233" s="28"/>
      <c r="D233" s="28"/>
      <c r="E233" s="28"/>
    </row>
    <row r="234" ht="12.0" customHeight="1">
      <c r="C234" s="28"/>
      <c r="D234" s="28"/>
      <c r="E234" s="28"/>
    </row>
    <row r="235" ht="12.0" customHeight="1">
      <c r="C235" s="28"/>
      <c r="D235" s="28"/>
      <c r="E235" s="28"/>
    </row>
    <row r="236" ht="12.0" customHeight="1">
      <c r="C236" s="28"/>
      <c r="D236" s="28"/>
      <c r="E236" s="28"/>
    </row>
    <row r="237" ht="12.0" customHeight="1">
      <c r="C237" s="28"/>
      <c r="D237" s="28"/>
      <c r="E237" s="28"/>
    </row>
    <row r="238" ht="12.0" customHeight="1">
      <c r="C238" s="28"/>
      <c r="D238" s="28"/>
      <c r="E238" s="28"/>
    </row>
    <row r="239" ht="12.0" customHeight="1">
      <c r="C239" s="28"/>
      <c r="D239" s="28"/>
      <c r="E239" s="28"/>
    </row>
    <row r="240" ht="12.0" customHeight="1">
      <c r="C240" s="28"/>
      <c r="D240" s="28"/>
      <c r="E240" s="28"/>
    </row>
    <row r="241" ht="12.0" customHeight="1">
      <c r="C241" s="28"/>
      <c r="D241" s="28"/>
      <c r="E241" s="28"/>
    </row>
    <row r="242" ht="12.0" customHeight="1">
      <c r="C242" s="28"/>
      <c r="D242" s="28"/>
      <c r="E242" s="28"/>
    </row>
    <row r="243" ht="12.0" customHeight="1">
      <c r="C243" s="28"/>
      <c r="D243" s="28"/>
      <c r="E243" s="28"/>
    </row>
    <row r="244" ht="12.0" customHeight="1">
      <c r="C244" s="28"/>
      <c r="D244" s="28"/>
      <c r="E244" s="28"/>
    </row>
    <row r="245" ht="12.0" customHeight="1">
      <c r="C245" s="28"/>
      <c r="D245" s="28"/>
      <c r="E245" s="28"/>
    </row>
    <row r="246" ht="12.0" customHeight="1">
      <c r="C246" s="28"/>
      <c r="D246" s="28"/>
      <c r="E246" s="28"/>
    </row>
    <row r="247" ht="12.0" customHeight="1">
      <c r="C247" s="28"/>
      <c r="D247" s="28"/>
      <c r="E247" s="28"/>
    </row>
    <row r="248" ht="12.0" customHeight="1">
      <c r="C248" s="28"/>
      <c r="D248" s="28"/>
      <c r="E248" s="28"/>
    </row>
    <row r="249" ht="12.0" customHeight="1">
      <c r="C249" s="28"/>
      <c r="D249" s="28"/>
      <c r="E249" s="28"/>
    </row>
    <row r="250" ht="12.0" customHeight="1">
      <c r="C250" s="28"/>
      <c r="D250" s="28"/>
      <c r="E250" s="28"/>
    </row>
    <row r="251" ht="12.0" customHeight="1">
      <c r="C251" s="28"/>
      <c r="D251" s="28"/>
      <c r="E251" s="28"/>
    </row>
    <row r="252" ht="12.0" customHeight="1">
      <c r="C252" s="28"/>
      <c r="D252" s="28"/>
      <c r="E252" s="28"/>
    </row>
    <row r="253" ht="12.0" customHeight="1">
      <c r="C253" s="28"/>
      <c r="D253" s="28"/>
      <c r="E253" s="28"/>
    </row>
    <row r="254" ht="12.0" customHeight="1">
      <c r="C254" s="28"/>
      <c r="D254" s="28"/>
      <c r="E254" s="28"/>
    </row>
    <row r="255" ht="12.0" customHeight="1">
      <c r="C255" s="28"/>
      <c r="D255" s="28"/>
      <c r="E255" s="28"/>
    </row>
    <row r="256" ht="12.0" customHeight="1">
      <c r="C256" s="28"/>
      <c r="D256" s="28"/>
      <c r="E256" s="28"/>
    </row>
    <row r="257" ht="12.0" customHeight="1">
      <c r="C257" s="28"/>
      <c r="D257" s="28"/>
      <c r="E257" s="28"/>
    </row>
    <row r="258" ht="12.0" customHeight="1">
      <c r="C258" s="28"/>
      <c r="D258" s="28"/>
      <c r="E258" s="28"/>
    </row>
    <row r="259" ht="12.0" customHeight="1">
      <c r="C259" s="28"/>
      <c r="D259" s="28"/>
      <c r="E259" s="28"/>
    </row>
    <row r="260" ht="12.0" customHeight="1">
      <c r="C260" s="28"/>
      <c r="D260" s="28"/>
      <c r="E260" s="28"/>
    </row>
    <row r="261" ht="12.0" customHeight="1">
      <c r="C261" s="28"/>
      <c r="D261" s="28"/>
      <c r="E261" s="28"/>
    </row>
    <row r="262" ht="12.0" customHeight="1">
      <c r="C262" s="28"/>
      <c r="D262" s="28"/>
      <c r="E262" s="28"/>
    </row>
    <row r="263" ht="12.0" customHeight="1">
      <c r="C263" s="28"/>
      <c r="D263" s="28"/>
      <c r="E263" s="28"/>
    </row>
    <row r="264" ht="12.0" customHeight="1">
      <c r="C264" s="28"/>
      <c r="D264" s="28"/>
      <c r="E264" s="28"/>
    </row>
    <row r="265" ht="12.0" customHeight="1">
      <c r="C265" s="28"/>
      <c r="D265" s="28"/>
      <c r="E265" s="28"/>
    </row>
    <row r="266" ht="12.0" customHeight="1">
      <c r="C266" s="28"/>
      <c r="D266" s="28"/>
      <c r="E266" s="28"/>
    </row>
    <row r="267" ht="12.0" customHeight="1">
      <c r="C267" s="28"/>
      <c r="D267" s="28"/>
      <c r="E267" s="28"/>
    </row>
    <row r="268" ht="12.0" customHeight="1">
      <c r="C268" s="28"/>
      <c r="D268" s="28"/>
      <c r="E268" s="28"/>
    </row>
    <row r="269" ht="12.0" customHeight="1">
      <c r="C269" s="28"/>
      <c r="D269" s="28"/>
      <c r="E269" s="28"/>
    </row>
    <row r="270" ht="12.0" customHeight="1">
      <c r="C270" s="28"/>
      <c r="D270" s="28"/>
      <c r="E270" s="28"/>
    </row>
    <row r="271" ht="12.0" customHeight="1">
      <c r="C271" s="28"/>
      <c r="D271" s="28"/>
      <c r="E271" s="28"/>
    </row>
    <row r="272" ht="12.0" customHeight="1">
      <c r="C272" s="28"/>
      <c r="D272" s="28"/>
      <c r="E272" s="28"/>
    </row>
    <row r="273" ht="12.0" customHeight="1">
      <c r="C273" s="28"/>
      <c r="D273" s="28"/>
      <c r="E273" s="28"/>
    </row>
    <row r="274" ht="12.0" customHeight="1">
      <c r="C274" s="28"/>
      <c r="D274" s="28"/>
      <c r="E274" s="28"/>
    </row>
    <row r="275" ht="12.0" customHeight="1">
      <c r="C275" s="28"/>
      <c r="D275" s="28"/>
      <c r="E275" s="28"/>
    </row>
    <row r="276" ht="12.0" customHeight="1">
      <c r="C276" s="28"/>
      <c r="D276" s="28"/>
      <c r="E276" s="28"/>
    </row>
    <row r="277" ht="12.0" customHeight="1">
      <c r="C277" s="28"/>
      <c r="D277" s="28"/>
      <c r="E277" s="28"/>
    </row>
    <row r="278" ht="12.0" customHeight="1">
      <c r="C278" s="28"/>
      <c r="D278" s="28"/>
      <c r="E278" s="28"/>
    </row>
    <row r="279" ht="12.0" customHeight="1">
      <c r="C279" s="28"/>
      <c r="D279" s="28"/>
      <c r="E279" s="28"/>
    </row>
    <row r="280" ht="12.0" customHeight="1">
      <c r="C280" s="28"/>
      <c r="D280" s="28"/>
      <c r="E280" s="28"/>
    </row>
    <row r="281" ht="12.0" customHeight="1">
      <c r="C281" s="28"/>
      <c r="D281" s="28"/>
      <c r="E281" s="28"/>
    </row>
    <row r="282" ht="12.0" customHeight="1">
      <c r="C282" s="28"/>
      <c r="D282" s="28"/>
      <c r="E282" s="28"/>
    </row>
    <row r="283" ht="12.0" customHeight="1">
      <c r="C283" s="28"/>
      <c r="D283" s="28"/>
      <c r="E283" s="28"/>
    </row>
    <row r="284" ht="12.0" customHeight="1">
      <c r="C284" s="28"/>
      <c r="D284" s="28"/>
      <c r="E284" s="28"/>
    </row>
    <row r="285" ht="12.0" customHeight="1">
      <c r="C285" s="28"/>
      <c r="D285" s="28"/>
      <c r="E285" s="28"/>
    </row>
    <row r="286" ht="12.0" customHeight="1">
      <c r="C286" s="28"/>
      <c r="D286" s="28"/>
      <c r="E286" s="28"/>
    </row>
    <row r="287" ht="12.0" customHeight="1">
      <c r="C287" s="28"/>
      <c r="D287" s="28"/>
      <c r="E287" s="28"/>
    </row>
    <row r="288" ht="12.0" customHeight="1">
      <c r="C288" s="28"/>
      <c r="D288" s="28"/>
      <c r="E288" s="28"/>
    </row>
    <row r="289" ht="12.0" customHeight="1">
      <c r="C289" s="28"/>
      <c r="D289" s="28"/>
      <c r="E289" s="28"/>
    </row>
    <row r="290" ht="12.0" customHeight="1">
      <c r="C290" s="28"/>
      <c r="D290" s="28"/>
      <c r="E290" s="28"/>
    </row>
    <row r="291" ht="12.0" customHeight="1">
      <c r="C291" s="28"/>
      <c r="D291" s="28"/>
      <c r="E291" s="28"/>
    </row>
    <row r="292" ht="12.0" customHeight="1">
      <c r="C292" s="28"/>
      <c r="D292" s="28"/>
      <c r="E292" s="28"/>
    </row>
    <row r="293" ht="12.0" customHeight="1">
      <c r="C293" s="28"/>
      <c r="D293" s="28"/>
      <c r="E293" s="28"/>
    </row>
    <row r="294" ht="12.0" customHeight="1">
      <c r="C294" s="28"/>
      <c r="D294" s="28"/>
      <c r="E294" s="28"/>
    </row>
    <row r="295" ht="12.0" customHeight="1">
      <c r="C295" s="28"/>
      <c r="D295" s="28"/>
      <c r="E295" s="28"/>
    </row>
    <row r="296" ht="12.0" customHeight="1">
      <c r="C296" s="28"/>
      <c r="D296" s="28"/>
      <c r="E296" s="28"/>
    </row>
    <row r="297" ht="12.0" customHeight="1">
      <c r="C297" s="28"/>
      <c r="D297" s="28"/>
      <c r="E297" s="28"/>
    </row>
    <row r="298" ht="12.0" customHeight="1">
      <c r="C298" s="28"/>
      <c r="D298" s="28"/>
      <c r="E298" s="28"/>
    </row>
    <row r="299" ht="12.0" customHeight="1">
      <c r="C299" s="28"/>
      <c r="D299" s="28"/>
      <c r="E299" s="28"/>
    </row>
    <row r="300" ht="12.0" customHeight="1">
      <c r="C300" s="28"/>
      <c r="D300" s="28"/>
      <c r="E300" s="28"/>
    </row>
    <row r="301" ht="12.0" customHeight="1">
      <c r="C301" s="28"/>
      <c r="D301" s="28"/>
      <c r="E301" s="28"/>
    </row>
    <row r="302" ht="12.0" customHeight="1">
      <c r="C302" s="28"/>
      <c r="D302" s="28"/>
      <c r="E302" s="28"/>
    </row>
    <row r="303" ht="12.0" customHeight="1">
      <c r="C303" s="28"/>
      <c r="D303" s="28"/>
      <c r="E303" s="28"/>
    </row>
    <row r="304" ht="12.0" customHeight="1">
      <c r="C304" s="28"/>
      <c r="D304" s="28"/>
      <c r="E304" s="28"/>
    </row>
    <row r="305" ht="12.0" customHeight="1">
      <c r="C305" s="28"/>
      <c r="D305" s="28"/>
      <c r="E305" s="28"/>
    </row>
    <row r="306" ht="12.0" customHeight="1">
      <c r="C306" s="28"/>
      <c r="D306" s="28"/>
      <c r="E306" s="28"/>
    </row>
    <row r="307" ht="12.0" customHeight="1">
      <c r="C307" s="28"/>
      <c r="D307" s="28"/>
      <c r="E307" s="28"/>
    </row>
    <row r="308" ht="12.0" customHeight="1">
      <c r="C308" s="28"/>
      <c r="D308" s="28"/>
      <c r="E308" s="28"/>
    </row>
    <row r="309" ht="12.0" customHeight="1">
      <c r="C309" s="28"/>
      <c r="D309" s="28"/>
      <c r="E309" s="28"/>
    </row>
    <row r="310" ht="12.0" customHeight="1">
      <c r="C310" s="28"/>
      <c r="D310" s="28"/>
      <c r="E310" s="28"/>
    </row>
    <row r="311" ht="12.0" customHeight="1">
      <c r="C311" s="28"/>
      <c r="D311" s="28"/>
      <c r="E311" s="28"/>
    </row>
    <row r="312" ht="12.0" customHeight="1">
      <c r="C312" s="28"/>
      <c r="D312" s="28"/>
      <c r="E312" s="28"/>
    </row>
    <row r="313" ht="12.0" customHeight="1">
      <c r="C313" s="28"/>
      <c r="D313" s="28"/>
      <c r="E313" s="28"/>
    </row>
    <row r="314" ht="12.0" customHeight="1">
      <c r="C314" s="28"/>
      <c r="D314" s="28"/>
      <c r="E314" s="28"/>
    </row>
    <row r="315" ht="12.0" customHeight="1">
      <c r="C315" s="28"/>
      <c r="D315" s="28"/>
      <c r="E315" s="28"/>
    </row>
    <row r="316" ht="12.0" customHeight="1">
      <c r="C316" s="28"/>
      <c r="D316" s="28"/>
      <c r="E316" s="28"/>
    </row>
    <row r="317" ht="12.0" customHeight="1">
      <c r="C317" s="28"/>
      <c r="D317" s="28"/>
      <c r="E317" s="28"/>
    </row>
    <row r="318" ht="12.0" customHeight="1">
      <c r="C318" s="28"/>
      <c r="D318" s="28"/>
      <c r="E318" s="28"/>
    </row>
    <row r="319" ht="12.0" customHeight="1">
      <c r="C319" s="28"/>
      <c r="D319" s="28"/>
      <c r="E319" s="28"/>
    </row>
    <row r="320" ht="12.0" customHeight="1">
      <c r="C320" s="28"/>
      <c r="D320" s="28"/>
      <c r="E320" s="28"/>
    </row>
    <row r="321" ht="12.0" customHeight="1">
      <c r="C321" s="28"/>
      <c r="D321" s="28"/>
      <c r="E321" s="28"/>
    </row>
    <row r="322" ht="12.0" customHeight="1">
      <c r="C322" s="28"/>
      <c r="D322" s="28"/>
      <c r="E322" s="28"/>
    </row>
    <row r="323" ht="12.0" customHeight="1">
      <c r="C323" s="28"/>
      <c r="D323" s="28"/>
      <c r="E323" s="28"/>
    </row>
    <row r="324" ht="12.0" customHeight="1">
      <c r="C324" s="28"/>
      <c r="D324" s="28"/>
      <c r="E324" s="28"/>
    </row>
    <row r="325" ht="12.0" customHeight="1">
      <c r="C325" s="28"/>
      <c r="D325" s="28"/>
      <c r="E325" s="28"/>
    </row>
    <row r="326" ht="12.0" customHeight="1">
      <c r="C326" s="28"/>
      <c r="D326" s="28"/>
      <c r="E326" s="28"/>
    </row>
    <row r="327" ht="12.0" customHeight="1">
      <c r="C327" s="28"/>
      <c r="D327" s="28"/>
      <c r="E327" s="28"/>
    </row>
    <row r="328" ht="12.0" customHeight="1">
      <c r="C328" s="28"/>
      <c r="D328" s="28"/>
      <c r="E328" s="28"/>
    </row>
    <row r="329" ht="12.0" customHeight="1">
      <c r="C329" s="28"/>
      <c r="D329" s="28"/>
      <c r="E329" s="28"/>
    </row>
    <row r="330" ht="12.0" customHeight="1">
      <c r="C330" s="28"/>
      <c r="D330" s="28"/>
      <c r="E330" s="28"/>
    </row>
    <row r="331" ht="12.0" customHeight="1">
      <c r="C331" s="28"/>
      <c r="D331" s="28"/>
      <c r="E331" s="28"/>
    </row>
    <row r="332" ht="12.0" customHeight="1">
      <c r="C332" s="28"/>
      <c r="D332" s="28"/>
      <c r="E332" s="28"/>
    </row>
    <row r="333" ht="12.0" customHeight="1">
      <c r="C333" s="28"/>
      <c r="D333" s="28"/>
      <c r="E333" s="28"/>
    </row>
    <row r="334" ht="12.0" customHeight="1">
      <c r="C334" s="28"/>
      <c r="D334" s="28"/>
      <c r="E334" s="28"/>
    </row>
    <row r="335" ht="12.0" customHeight="1">
      <c r="C335" s="28"/>
      <c r="D335" s="28"/>
      <c r="E335" s="28"/>
    </row>
    <row r="336" ht="12.0" customHeight="1">
      <c r="C336" s="28"/>
      <c r="D336" s="28"/>
      <c r="E336" s="28"/>
    </row>
    <row r="337" ht="12.0" customHeight="1">
      <c r="C337" s="28"/>
      <c r="D337" s="28"/>
      <c r="E337" s="28"/>
    </row>
    <row r="338" ht="12.0" customHeight="1">
      <c r="C338" s="28"/>
      <c r="D338" s="28"/>
      <c r="E338" s="28"/>
    </row>
    <row r="339" ht="12.0" customHeight="1">
      <c r="C339" s="28"/>
      <c r="D339" s="28"/>
      <c r="E339" s="28"/>
    </row>
    <row r="340" ht="12.0" customHeight="1">
      <c r="C340" s="28"/>
      <c r="D340" s="28"/>
      <c r="E340" s="28"/>
    </row>
    <row r="341" ht="12.0" customHeight="1">
      <c r="C341" s="28"/>
      <c r="D341" s="28"/>
      <c r="E341" s="28"/>
    </row>
    <row r="342" ht="12.0" customHeight="1">
      <c r="C342" s="28"/>
      <c r="D342" s="28"/>
      <c r="E342" s="28"/>
    </row>
    <row r="343" ht="12.0" customHeight="1">
      <c r="C343" s="28"/>
      <c r="D343" s="28"/>
      <c r="E343" s="28"/>
    </row>
    <row r="344" ht="12.0" customHeight="1">
      <c r="C344" s="28"/>
      <c r="D344" s="28"/>
      <c r="E344" s="28"/>
    </row>
    <row r="345" ht="12.0" customHeight="1">
      <c r="C345" s="28"/>
      <c r="D345" s="28"/>
      <c r="E345" s="28"/>
    </row>
    <row r="346" ht="12.0" customHeight="1">
      <c r="C346" s="28"/>
      <c r="D346" s="28"/>
      <c r="E346" s="28"/>
    </row>
    <row r="347" ht="12.0" customHeight="1">
      <c r="C347" s="28"/>
      <c r="D347" s="28"/>
      <c r="E347" s="28"/>
    </row>
    <row r="348" ht="12.0" customHeight="1">
      <c r="C348" s="28"/>
      <c r="D348" s="28"/>
      <c r="E348" s="28"/>
    </row>
    <row r="349" ht="12.0" customHeight="1">
      <c r="C349" s="28"/>
      <c r="D349" s="28"/>
      <c r="E349" s="28"/>
    </row>
    <row r="350" ht="12.0" customHeight="1">
      <c r="C350" s="28"/>
      <c r="D350" s="28"/>
      <c r="E350" s="28"/>
    </row>
    <row r="351" ht="12.0" customHeight="1">
      <c r="C351" s="28"/>
      <c r="D351" s="28"/>
      <c r="E351" s="28"/>
    </row>
    <row r="352" ht="12.0" customHeight="1">
      <c r="C352" s="28"/>
      <c r="D352" s="28"/>
      <c r="E352" s="28"/>
    </row>
    <row r="353" ht="12.0" customHeight="1">
      <c r="C353" s="28"/>
      <c r="D353" s="28"/>
      <c r="E353" s="28"/>
    </row>
    <row r="354" ht="12.0" customHeight="1">
      <c r="C354" s="28"/>
      <c r="D354" s="28"/>
      <c r="E354" s="28"/>
    </row>
    <row r="355" ht="12.0" customHeight="1">
      <c r="C355" s="28"/>
      <c r="D355" s="28"/>
      <c r="E355" s="28"/>
    </row>
    <row r="356" ht="12.0" customHeight="1">
      <c r="C356" s="28"/>
      <c r="D356" s="28"/>
      <c r="E356" s="28"/>
    </row>
    <row r="357" ht="12.0" customHeight="1">
      <c r="C357" s="28"/>
      <c r="D357" s="28"/>
      <c r="E357" s="28"/>
    </row>
    <row r="358" ht="12.0" customHeight="1">
      <c r="C358" s="28"/>
      <c r="D358" s="28"/>
      <c r="E358" s="28"/>
    </row>
    <row r="359" ht="12.0" customHeight="1">
      <c r="C359" s="28"/>
      <c r="D359" s="28"/>
      <c r="E359" s="28"/>
    </row>
    <row r="360" ht="12.0" customHeight="1">
      <c r="C360" s="28"/>
      <c r="D360" s="28"/>
      <c r="E360" s="28"/>
    </row>
    <row r="361" ht="12.0" customHeight="1">
      <c r="C361" s="28"/>
      <c r="D361" s="28"/>
      <c r="E361" s="28"/>
    </row>
    <row r="362" ht="12.0" customHeight="1">
      <c r="C362" s="28"/>
      <c r="D362" s="28"/>
      <c r="E362" s="28"/>
    </row>
    <row r="363" ht="12.0" customHeight="1">
      <c r="C363" s="28"/>
      <c r="D363" s="28"/>
      <c r="E363" s="28"/>
    </row>
    <row r="364" ht="12.0" customHeight="1">
      <c r="C364" s="28"/>
      <c r="D364" s="28"/>
      <c r="E364" s="28"/>
    </row>
    <row r="365" ht="12.0" customHeight="1">
      <c r="C365" s="28"/>
      <c r="D365" s="28"/>
      <c r="E365" s="28"/>
    </row>
    <row r="366" ht="12.0" customHeight="1">
      <c r="C366" s="28"/>
      <c r="D366" s="28"/>
      <c r="E366" s="28"/>
    </row>
    <row r="367" ht="12.0" customHeight="1">
      <c r="C367" s="28"/>
      <c r="D367" s="28"/>
      <c r="E367" s="28"/>
    </row>
    <row r="368" ht="12.0" customHeight="1">
      <c r="C368" s="28"/>
      <c r="D368" s="28"/>
      <c r="E368" s="28"/>
    </row>
    <row r="369" ht="12.0" customHeight="1">
      <c r="C369" s="28"/>
      <c r="D369" s="28"/>
      <c r="E369" s="28"/>
    </row>
    <row r="370" ht="12.0" customHeight="1">
      <c r="C370" s="28"/>
      <c r="D370" s="28"/>
      <c r="E370" s="28"/>
    </row>
    <row r="371" ht="12.0" customHeight="1">
      <c r="C371" s="28"/>
      <c r="D371" s="28"/>
      <c r="E371" s="28"/>
    </row>
    <row r="372" ht="12.0" customHeight="1">
      <c r="C372" s="28"/>
      <c r="D372" s="28"/>
      <c r="E372" s="28"/>
    </row>
    <row r="373" ht="12.0" customHeight="1">
      <c r="C373" s="28"/>
      <c r="D373" s="28"/>
      <c r="E373" s="28"/>
    </row>
    <row r="374" ht="12.0" customHeight="1">
      <c r="C374" s="28"/>
      <c r="D374" s="28"/>
      <c r="E374" s="28"/>
    </row>
    <row r="375" ht="12.0" customHeight="1">
      <c r="C375" s="28"/>
      <c r="D375" s="28"/>
      <c r="E375" s="28"/>
    </row>
    <row r="376" ht="12.0" customHeight="1">
      <c r="C376" s="28"/>
      <c r="D376" s="28"/>
      <c r="E376" s="28"/>
    </row>
    <row r="377" ht="12.0" customHeight="1">
      <c r="C377" s="28"/>
      <c r="D377" s="28"/>
      <c r="E377" s="28"/>
    </row>
    <row r="378" ht="12.0" customHeight="1">
      <c r="C378" s="28"/>
      <c r="D378" s="28"/>
      <c r="E378" s="28"/>
    </row>
    <row r="379" ht="12.0" customHeight="1">
      <c r="C379" s="28"/>
      <c r="D379" s="28"/>
      <c r="E379" s="28"/>
    </row>
    <row r="380" ht="12.0" customHeight="1">
      <c r="C380" s="28"/>
      <c r="D380" s="28"/>
      <c r="E380" s="28"/>
    </row>
    <row r="381" ht="12.0" customHeight="1">
      <c r="C381" s="28"/>
      <c r="D381" s="28"/>
      <c r="E381" s="28"/>
    </row>
    <row r="382" ht="12.0" customHeight="1">
      <c r="C382" s="28"/>
      <c r="D382" s="28"/>
      <c r="E382" s="28"/>
    </row>
    <row r="383" ht="12.0" customHeight="1">
      <c r="C383" s="28"/>
      <c r="D383" s="28"/>
      <c r="E383" s="28"/>
    </row>
    <row r="384" ht="12.0" customHeight="1">
      <c r="C384" s="28"/>
      <c r="D384" s="28"/>
      <c r="E384" s="28"/>
    </row>
    <row r="385" ht="12.0" customHeight="1">
      <c r="C385" s="28"/>
      <c r="D385" s="28"/>
      <c r="E385" s="28"/>
    </row>
    <row r="386" ht="12.0" customHeight="1">
      <c r="C386" s="28"/>
      <c r="D386" s="28"/>
      <c r="E386" s="28"/>
    </row>
    <row r="387" ht="12.0" customHeight="1">
      <c r="C387" s="28"/>
      <c r="D387" s="28"/>
      <c r="E387" s="28"/>
    </row>
    <row r="388" ht="12.0" customHeight="1">
      <c r="C388" s="28"/>
      <c r="D388" s="28"/>
      <c r="E388" s="28"/>
    </row>
    <row r="389" ht="12.0" customHeight="1">
      <c r="C389" s="28"/>
      <c r="D389" s="28"/>
      <c r="E389" s="28"/>
    </row>
    <row r="390" ht="12.0" customHeight="1">
      <c r="C390" s="28"/>
      <c r="D390" s="28"/>
      <c r="E390" s="28"/>
    </row>
    <row r="391" ht="12.0" customHeight="1">
      <c r="C391" s="28"/>
      <c r="D391" s="28"/>
      <c r="E391" s="28"/>
    </row>
    <row r="392" ht="12.0" customHeight="1">
      <c r="C392" s="28"/>
      <c r="D392" s="28"/>
      <c r="E392" s="28"/>
    </row>
    <row r="393" ht="12.0" customHeight="1">
      <c r="C393" s="28"/>
      <c r="D393" s="28"/>
      <c r="E393" s="28"/>
    </row>
    <row r="394" ht="12.0" customHeight="1">
      <c r="C394" s="28"/>
      <c r="D394" s="28"/>
      <c r="E394" s="28"/>
    </row>
    <row r="395" ht="12.0" customHeight="1">
      <c r="C395" s="28"/>
      <c r="D395" s="28"/>
      <c r="E395" s="28"/>
    </row>
    <row r="396" ht="12.0" customHeight="1">
      <c r="C396" s="28"/>
      <c r="D396" s="28"/>
      <c r="E396" s="28"/>
    </row>
    <row r="397" ht="12.0" customHeight="1">
      <c r="C397" s="28"/>
      <c r="D397" s="28"/>
      <c r="E397" s="28"/>
    </row>
    <row r="398" ht="12.0" customHeight="1">
      <c r="C398" s="28"/>
      <c r="D398" s="28"/>
      <c r="E398" s="28"/>
    </row>
    <row r="399" ht="12.0" customHeight="1">
      <c r="C399" s="28"/>
      <c r="D399" s="28"/>
      <c r="E399" s="28"/>
    </row>
    <row r="400" ht="12.0" customHeight="1">
      <c r="C400" s="28"/>
      <c r="D400" s="28"/>
      <c r="E400" s="28"/>
    </row>
    <row r="401" ht="12.0" customHeight="1">
      <c r="C401" s="28"/>
      <c r="D401" s="28"/>
      <c r="E401" s="28"/>
    </row>
    <row r="402" ht="12.0" customHeight="1">
      <c r="C402" s="28"/>
      <c r="D402" s="28"/>
      <c r="E402" s="28"/>
    </row>
    <row r="403" ht="12.0" customHeight="1">
      <c r="C403" s="28"/>
      <c r="D403" s="28"/>
      <c r="E403" s="28"/>
    </row>
    <row r="404" ht="12.0" customHeight="1">
      <c r="C404" s="28"/>
      <c r="D404" s="28"/>
      <c r="E404" s="28"/>
    </row>
    <row r="405" ht="12.0" customHeight="1">
      <c r="C405" s="28"/>
      <c r="D405" s="28"/>
      <c r="E405" s="28"/>
    </row>
    <row r="406" ht="12.0" customHeight="1">
      <c r="C406" s="28"/>
      <c r="D406" s="28"/>
      <c r="E406" s="28"/>
    </row>
    <row r="407" ht="12.0" customHeight="1">
      <c r="C407" s="28"/>
      <c r="D407" s="28"/>
      <c r="E407" s="28"/>
    </row>
    <row r="408" ht="12.0" customHeight="1">
      <c r="C408" s="28"/>
      <c r="D408" s="28"/>
      <c r="E408" s="28"/>
    </row>
    <row r="409" ht="12.0" customHeight="1">
      <c r="C409" s="28"/>
      <c r="D409" s="28"/>
      <c r="E409" s="28"/>
    </row>
    <row r="410" ht="12.0" customHeight="1">
      <c r="C410" s="28"/>
      <c r="D410" s="28"/>
      <c r="E410" s="28"/>
    </row>
    <row r="411" ht="12.0" customHeight="1">
      <c r="C411" s="28"/>
      <c r="D411" s="28"/>
      <c r="E411" s="28"/>
    </row>
    <row r="412" ht="12.0" customHeight="1">
      <c r="C412" s="28"/>
      <c r="D412" s="28"/>
      <c r="E412" s="28"/>
    </row>
    <row r="413" ht="12.0" customHeight="1">
      <c r="C413" s="28"/>
      <c r="D413" s="28"/>
      <c r="E413" s="28"/>
    </row>
    <row r="414" ht="12.0" customHeight="1">
      <c r="C414" s="28"/>
      <c r="D414" s="28"/>
      <c r="E414" s="28"/>
    </row>
    <row r="415" ht="12.0" customHeight="1">
      <c r="C415" s="28"/>
      <c r="D415" s="28"/>
      <c r="E415" s="28"/>
    </row>
    <row r="416" ht="12.0" customHeight="1">
      <c r="C416" s="28"/>
      <c r="D416" s="28"/>
      <c r="E416" s="28"/>
    </row>
    <row r="417" ht="12.0" customHeight="1">
      <c r="C417" s="28"/>
      <c r="D417" s="28"/>
      <c r="E417" s="28"/>
    </row>
    <row r="418" ht="12.0" customHeight="1">
      <c r="C418" s="28"/>
      <c r="D418" s="28"/>
      <c r="E418" s="28"/>
    </row>
    <row r="419" ht="12.0" customHeight="1">
      <c r="C419" s="28"/>
      <c r="D419" s="28"/>
      <c r="E419" s="28"/>
    </row>
    <row r="420" ht="12.0" customHeight="1">
      <c r="C420" s="28"/>
      <c r="D420" s="28"/>
      <c r="E420" s="28"/>
    </row>
    <row r="421" ht="12.0" customHeight="1">
      <c r="C421" s="28"/>
      <c r="D421" s="28"/>
      <c r="E421" s="28"/>
    </row>
    <row r="422" ht="12.0" customHeight="1">
      <c r="C422" s="28"/>
      <c r="D422" s="28"/>
      <c r="E422" s="28"/>
    </row>
    <row r="423" ht="12.0" customHeight="1">
      <c r="C423" s="28"/>
      <c r="D423" s="28"/>
      <c r="E423" s="28"/>
    </row>
    <row r="424" ht="12.0" customHeight="1">
      <c r="C424" s="28"/>
      <c r="D424" s="28"/>
      <c r="E424" s="28"/>
    </row>
    <row r="425" ht="12.0" customHeight="1">
      <c r="C425" s="28"/>
      <c r="D425" s="28"/>
      <c r="E425" s="28"/>
    </row>
    <row r="426" ht="12.0" customHeight="1">
      <c r="C426" s="28"/>
      <c r="D426" s="28"/>
      <c r="E426" s="28"/>
    </row>
    <row r="427" ht="12.0" customHeight="1">
      <c r="C427" s="28"/>
      <c r="D427" s="28"/>
      <c r="E427" s="28"/>
    </row>
    <row r="428" ht="12.0" customHeight="1">
      <c r="C428" s="28"/>
      <c r="D428" s="28"/>
      <c r="E428" s="28"/>
    </row>
    <row r="429" ht="12.0" customHeight="1">
      <c r="C429" s="28"/>
      <c r="D429" s="28"/>
      <c r="E429" s="28"/>
    </row>
    <row r="430" ht="12.0" customHeight="1">
      <c r="C430" s="28"/>
      <c r="D430" s="28"/>
      <c r="E430" s="28"/>
    </row>
    <row r="431" ht="12.0" customHeight="1">
      <c r="C431" s="28"/>
      <c r="D431" s="28"/>
      <c r="E431" s="28"/>
    </row>
    <row r="432" ht="12.0" customHeight="1">
      <c r="C432" s="28"/>
      <c r="D432" s="28"/>
      <c r="E432" s="28"/>
    </row>
    <row r="433" ht="12.0" customHeight="1">
      <c r="C433" s="28"/>
      <c r="D433" s="28"/>
      <c r="E433" s="28"/>
    </row>
    <row r="434" ht="12.0" customHeight="1">
      <c r="C434" s="28"/>
      <c r="D434" s="28"/>
      <c r="E434" s="28"/>
    </row>
    <row r="435" ht="12.0" customHeight="1">
      <c r="C435" s="28"/>
      <c r="D435" s="28"/>
      <c r="E435" s="28"/>
    </row>
    <row r="436" ht="12.0" customHeight="1">
      <c r="C436" s="28"/>
      <c r="D436" s="28"/>
      <c r="E436" s="28"/>
    </row>
    <row r="437" ht="12.0" customHeight="1">
      <c r="C437" s="28"/>
      <c r="D437" s="28"/>
      <c r="E437" s="28"/>
    </row>
    <row r="438" ht="12.0" customHeight="1">
      <c r="C438" s="28"/>
      <c r="D438" s="28"/>
      <c r="E438" s="28"/>
    </row>
    <row r="439" ht="12.0" customHeight="1">
      <c r="C439" s="28"/>
      <c r="D439" s="28"/>
      <c r="E439" s="28"/>
    </row>
    <row r="440" ht="12.0" customHeight="1">
      <c r="C440" s="28"/>
      <c r="D440" s="28"/>
      <c r="E440" s="28"/>
    </row>
    <row r="441" ht="12.0" customHeight="1">
      <c r="C441" s="28"/>
      <c r="D441" s="28"/>
      <c r="E441" s="28"/>
    </row>
    <row r="442" ht="12.0" customHeight="1">
      <c r="C442" s="28"/>
      <c r="D442" s="28"/>
      <c r="E442" s="28"/>
    </row>
    <row r="443" ht="12.0" customHeight="1">
      <c r="C443" s="28"/>
      <c r="D443" s="28"/>
      <c r="E443" s="28"/>
    </row>
    <row r="444" ht="12.0" customHeight="1">
      <c r="C444" s="28"/>
      <c r="D444" s="28"/>
      <c r="E444" s="28"/>
    </row>
    <row r="445" ht="12.0" customHeight="1">
      <c r="C445" s="28"/>
      <c r="D445" s="28"/>
      <c r="E445" s="28"/>
    </row>
    <row r="446" ht="12.0" customHeight="1">
      <c r="C446" s="28"/>
      <c r="D446" s="28"/>
      <c r="E446" s="28"/>
    </row>
    <row r="447" ht="12.0" customHeight="1">
      <c r="C447" s="28"/>
      <c r="D447" s="28"/>
      <c r="E447" s="28"/>
    </row>
    <row r="448" ht="12.0" customHeight="1">
      <c r="C448" s="28"/>
      <c r="D448" s="28"/>
      <c r="E448" s="28"/>
    </row>
    <row r="449" ht="12.0" customHeight="1">
      <c r="C449" s="28"/>
      <c r="D449" s="28"/>
      <c r="E449" s="28"/>
    </row>
    <row r="450" ht="12.0" customHeight="1">
      <c r="C450" s="28"/>
      <c r="D450" s="28"/>
      <c r="E450" s="28"/>
    </row>
    <row r="451" ht="12.0" customHeight="1">
      <c r="C451" s="28"/>
      <c r="D451" s="28"/>
      <c r="E451" s="28"/>
    </row>
    <row r="452" ht="12.0" customHeight="1">
      <c r="C452" s="28"/>
      <c r="D452" s="28"/>
      <c r="E452" s="28"/>
    </row>
    <row r="453" ht="12.0" customHeight="1">
      <c r="C453" s="28"/>
      <c r="D453" s="28"/>
      <c r="E453" s="28"/>
    </row>
    <row r="454" ht="12.0" customHeight="1">
      <c r="C454" s="28"/>
      <c r="D454" s="28"/>
      <c r="E454" s="28"/>
    </row>
    <row r="455" ht="12.0" customHeight="1">
      <c r="C455" s="28"/>
      <c r="D455" s="28"/>
      <c r="E455" s="28"/>
    </row>
    <row r="456" ht="12.0" customHeight="1">
      <c r="C456" s="28"/>
      <c r="D456" s="28"/>
      <c r="E456" s="28"/>
    </row>
    <row r="457" ht="12.0" customHeight="1">
      <c r="C457" s="28"/>
      <c r="D457" s="28"/>
      <c r="E457" s="28"/>
    </row>
    <row r="458" ht="12.0" customHeight="1">
      <c r="C458" s="28"/>
      <c r="D458" s="28"/>
      <c r="E458" s="28"/>
    </row>
    <row r="459" ht="12.0" customHeight="1">
      <c r="C459" s="28"/>
      <c r="D459" s="28"/>
      <c r="E459" s="28"/>
    </row>
    <row r="460" ht="12.0" customHeight="1">
      <c r="C460" s="28"/>
      <c r="D460" s="28"/>
      <c r="E460" s="28"/>
    </row>
    <row r="461" ht="12.0" customHeight="1">
      <c r="C461" s="28"/>
      <c r="D461" s="28"/>
      <c r="E461" s="28"/>
    </row>
    <row r="462" ht="12.0" customHeight="1">
      <c r="C462" s="28"/>
      <c r="D462" s="28"/>
      <c r="E462" s="28"/>
    </row>
    <row r="463" ht="12.0" customHeight="1">
      <c r="C463" s="28"/>
      <c r="D463" s="28"/>
      <c r="E463" s="28"/>
    </row>
    <row r="464" ht="12.0" customHeight="1">
      <c r="C464" s="28"/>
      <c r="D464" s="28"/>
      <c r="E464" s="28"/>
    </row>
    <row r="465" ht="12.0" customHeight="1">
      <c r="C465" s="28"/>
      <c r="D465" s="28"/>
      <c r="E465" s="28"/>
    </row>
    <row r="466" ht="12.0" customHeight="1">
      <c r="C466" s="28"/>
      <c r="D466" s="28"/>
      <c r="E466" s="28"/>
    </row>
    <row r="467" ht="12.0" customHeight="1">
      <c r="C467" s="28"/>
      <c r="D467" s="28"/>
      <c r="E467" s="28"/>
    </row>
    <row r="468" ht="12.0" customHeight="1">
      <c r="C468" s="28"/>
      <c r="D468" s="28"/>
      <c r="E468" s="28"/>
    </row>
    <row r="469" ht="12.0" customHeight="1">
      <c r="C469" s="28"/>
      <c r="D469" s="28"/>
      <c r="E469" s="28"/>
    </row>
    <row r="470" ht="12.0" customHeight="1">
      <c r="C470" s="28"/>
      <c r="D470" s="28"/>
      <c r="E470" s="28"/>
    </row>
    <row r="471" ht="12.0" customHeight="1">
      <c r="C471" s="28"/>
      <c r="D471" s="28"/>
      <c r="E471" s="28"/>
    </row>
    <row r="472" ht="12.0" customHeight="1">
      <c r="C472" s="28"/>
      <c r="D472" s="28"/>
      <c r="E472" s="28"/>
    </row>
    <row r="473" ht="12.0" customHeight="1">
      <c r="C473" s="28"/>
      <c r="D473" s="28"/>
      <c r="E473" s="28"/>
    </row>
    <row r="474" ht="12.0" customHeight="1">
      <c r="C474" s="28"/>
      <c r="D474" s="28"/>
      <c r="E474" s="28"/>
    </row>
    <row r="475" ht="12.0" customHeight="1">
      <c r="C475" s="28"/>
      <c r="D475" s="28"/>
      <c r="E475" s="28"/>
    </row>
    <row r="476" ht="12.0" customHeight="1">
      <c r="C476" s="28"/>
      <c r="D476" s="28"/>
      <c r="E476" s="28"/>
    </row>
    <row r="477" ht="12.0" customHeight="1">
      <c r="C477" s="28"/>
      <c r="D477" s="28"/>
      <c r="E477" s="28"/>
    </row>
    <row r="478" ht="12.0" customHeight="1">
      <c r="C478" s="28"/>
      <c r="D478" s="28"/>
      <c r="E478" s="28"/>
    </row>
    <row r="479" ht="12.0" customHeight="1">
      <c r="C479" s="28"/>
      <c r="D479" s="28"/>
      <c r="E479" s="28"/>
    </row>
    <row r="480" ht="12.0" customHeight="1">
      <c r="C480" s="28"/>
      <c r="D480" s="28"/>
      <c r="E480" s="28"/>
    </row>
    <row r="481" ht="12.0" customHeight="1">
      <c r="C481" s="28"/>
      <c r="D481" s="28"/>
      <c r="E481" s="28"/>
    </row>
    <row r="482" ht="12.0" customHeight="1">
      <c r="C482" s="28"/>
      <c r="D482" s="28"/>
      <c r="E482" s="28"/>
    </row>
    <row r="483" ht="12.0" customHeight="1">
      <c r="C483" s="28"/>
      <c r="D483" s="28"/>
      <c r="E483" s="28"/>
    </row>
    <row r="484" ht="12.0" customHeight="1">
      <c r="C484" s="28"/>
      <c r="D484" s="28"/>
      <c r="E484" s="28"/>
    </row>
    <row r="485" ht="12.0" customHeight="1">
      <c r="C485" s="28"/>
      <c r="D485" s="28"/>
      <c r="E485" s="28"/>
    </row>
    <row r="486" ht="12.0" customHeight="1">
      <c r="C486" s="28"/>
      <c r="D486" s="28"/>
      <c r="E486" s="28"/>
    </row>
    <row r="487" ht="12.0" customHeight="1">
      <c r="C487" s="28"/>
      <c r="D487" s="28"/>
      <c r="E487" s="28"/>
    </row>
    <row r="488" ht="12.0" customHeight="1">
      <c r="C488" s="28"/>
      <c r="D488" s="28"/>
      <c r="E488" s="28"/>
    </row>
    <row r="489" ht="12.0" customHeight="1">
      <c r="C489" s="28"/>
      <c r="D489" s="28"/>
      <c r="E489" s="28"/>
    </row>
    <row r="490" ht="12.0" customHeight="1">
      <c r="C490" s="28"/>
      <c r="D490" s="28"/>
      <c r="E490" s="28"/>
    </row>
    <row r="491" ht="12.0" customHeight="1">
      <c r="C491" s="28"/>
      <c r="D491" s="28"/>
      <c r="E491" s="28"/>
    </row>
    <row r="492" ht="12.0" customHeight="1">
      <c r="C492" s="28"/>
      <c r="D492" s="28"/>
      <c r="E492" s="28"/>
    </row>
    <row r="493" ht="12.0" customHeight="1">
      <c r="C493" s="28"/>
      <c r="D493" s="28"/>
      <c r="E493" s="28"/>
    </row>
    <row r="494" ht="12.0" customHeight="1">
      <c r="C494" s="28"/>
      <c r="D494" s="28"/>
      <c r="E494" s="28"/>
    </row>
    <row r="495" ht="12.0" customHeight="1">
      <c r="C495" s="28"/>
      <c r="D495" s="28"/>
      <c r="E495" s="28"/>
    </row>
    <row r="496" ht="12.0" customHeight="1">
      <c r="C496" s="28"/>
      <c r="D496" s="28"/>
      <c r="E496" s="28"/>
    </row>
    <row r="497" ht="12.0" customHeight="1">
      <c r="C497" s="28"/>
      <c r="D497" s="28"/>
      <c r="E497" s="28"/>
    </row>
    <row r="498" ht="12.0" customHeight="1">
      <c r="C498" s="28"/>
      <c r="D498" s="28"/>
      <c r="E498" s="28"/>
    </row>
    <row r="499" ht="12.0" customHeight="1">
      <c r="C499" s="28"/>
      <c r="D499" s="28"/>
      <c r="E499" s="28"/>
    </row>
    <row r="500" ht="12.0" customHeight="1">
      <c r="C500" s="28"/>
      <c r="D500" s="28"/>
      <c r="E500" s="28"/>
    </row>
    <row r="501" ht="12.0" customHeight="1">
      <c r="C501" s="28"/>
      <c r="D501" s="28"/>
      <c r="E501" s="28"/>
    </row>
    <row r="502" ht="12.0" customHeight="1">
      <c r="C502" s="28"/>
      <c r="D502" s="28"/>
      <c r="E502" s="28"/>
    </row>
    <row r="503" ht="12.0" customHeight="1">
      <c r="C503" s="28"/>
      <c r="D503" s="28"/>
      <c r="E503" s="28"/>
    </row>
    <row r="504" ht="12.0" customHeight="1">
      <c r="C504" s="28"/>
      <c r="D504" s="28"/>
      <c r="E504" s="28"/>
    </row>
    <row r="505" ht="12.0" customHeight="1">
      <c r="C505" s="28"/>
      <c r="D505" s="28"/>
      <c r="E505" s="28"/>
    </row>
    <row r="506" ht="12.0" customHeight="1">
      <c r="C506" s="28"/>
      <c r="D506" s="28"/>
      <c r="E506" s="28"/>
    </row>
    <row r="507" ht="12.0" customHeight="1">
      <c r="C507" s="28"/>
      <c r="D507" s="28"/>
      <c r="E507" s="28"/>
    </row>
    <row r="508" ht="12.0" customHeight="1">
      <c r="C508" s="28"/>
      <c r="D508" s="28"/>
      <c r="E508" s="28"/>
    </row>
    <row r="509" ht="12.0" customHeight="1">
      <c r="C509" s="28"/>
      <c r="D509" s="28"/>
      <c r="E509" s="28"/>
    </row>
    <row r="510" ht="12.0" customHeight="1">
      <c r="C510" s="28"/>
      <c r="D510" s="28"/>
      <c r="E510" s="28"/>
    </row>
    <row r="511" ht="12.0" customHeight="1">
      <c r="C511" s="28"/>
      <c r="D511" s="28"/>
      <c r="E511" s="28"/>
    </row>
    <row r="512" ht="12.0" customHeight="1">
      <c r="C512" s="28"/>
      <c r="D512" s="28"/>
      <c r="E512" s="28"/>
    </row>
    <row r="513" ht="12.0" customHeight="1">
      <c r="C513" s="28"/>
      <c r="D513" s="28"/>
      <c r="E513" s="28"/>
    </row>
    <row r="514" ht="12.0" customHeight="1">
      <c r="C514" s="28"/>
      <c r="D514" s="28"/>
      <c r="E514" s="28"/>
    </row>
    <row r="515" ht="12.0" customHeight="1">
      <c r="C515" s="28"/>
      <c r="D515" s="28"/>
      <c r="E515" s="28"/>
    </row>
    <row r="516" ht="12.0" customHeight="1">
      <c r="C516" s="28"/>
      <c r="D516" s="28"/>
      <c r="E516" s="28"/>
    </row>
    <row r="517" ht="12.0" customHeight="1">
      <c r="C517" s="28"/>
      <c r="D517" s="28"/>
      <c r="E517" s="28"/>
    </row>
    <row r="518" ht="12.0" customHeight="1">
      <c r="C518" s="28"/>
      <c r="D518" s="28"/>
      <c r="E518" s="28"/>
    </row>
    <row r="519" ht="12.0" customHeight="1">
      <c r="C519" s="28"/>
      <c r="D519" s="28"/>
      <c r="E519" s="28"/>
    </row>
    <row r="520" ht="12.0" customHeight="1">
      <c r="C520" s="28"/>
      <c r="D520" s="28"/>
      <c r="E520" s="28"/>
    </row>
    <row r="521" ht="12.0" customHeight="1">
      <c r="C521" s="28"/>
      <c r="D521" s="28"/>
      <c r="E521" s="28"/>
    </row>
    <row r="522" ht="12.0" customHeight="1">
      <c r="C522" s="28"/>
      <c r="D522" s="28"/>
      <c r="E522" s="28"/>
    </row>
    <row r="523" ht="12.0" customHeight="1">
      <c r="C523" s="28"/>
      <c r="D523" s="28"/>
      <c r="E523" s="28"/>
    </row>
    <row r="524" ht="12.0" customHeight="1">
      <c r="C524" s="28"/>
      <c r="D524" s="28"/>
      <c r="E524" s="28"/>
    </row>
    <row r="525" ht="12.0" customHeight="1">
      <c r="C525" s="28"/>
      <c r="D525" s="28"/>
      <c r="E525" s="28"/>
    </row>
    <row r="526" ht="12.0" customHeight="1">
      <c r="C526" s="28"/>
      <c r="D526" s="28"/>
      <c r="E526" s="28"/>
    </row>
    <row r="527" ht="12.0" customHeight="1">
      <c r="C527" s="28"/>
      <c r="D527" s="28"/>
      <c r="E527" s="28"/>
    </row>
    <row r="528" ht="12.0" customHeight="1">
      <c r="C528" s="28"/>
      <c r="D528" s="28"/>
      <c r="E528" s="28"/>
    </row>
    <row r="529" ht="12.0" customHeight="1">
      <c r="C529" s="28"/>
      <c r="D529" s="28"/>
      <c r="E529" s="28"/>
    </row>
    <row r="530" ht="12.0" customHeight="1">
      <c r="C530" s="28"/>
      <c r="D530" s="28"/>
      <c r="E530" s="28"/>
    </row>
    <row r="531" ht="12.0" customHeight="1">
      <c r="C531" s="28"/>
      <c r="D531" s="28"/>
      <c r="E531" s="28"/>
    </row>
    <row r="532" ht="12.0" customHeight="1">
      <c r="C532" s="28"/>
      <c r="D532" s="28"/>
      <c r="E532" s="28"/>
    </row>
    <row r="533" ht="12.0" customHeight="1">
      <c r="C533" s="28"/>
      <c r="D533" s="28"/>
      <c r="E533" s="28"/>
    </row>
    <row r="534" ht="12.0" customHeight="1">
      <c r="C534" s="28"/>
      <c r="D534" s="28"/>
      <c r="E534" s="28"/>
    </row>
    <row r="535" ht="12.0" customHeight="1">
      <c r="C535" s="28"/>
      <c r="D535" s="28"/>
      <c r="E535" s="28"/>
    </row>
    <row r="536" ht="12.0" customHeight="1">
      <c r="C536" s="28"/>
      <c r="D536" s="28"/>
      <c r="E536" s="28"/>
    </row>
    <row r="537" ht="12.0" customHeight="1">
      <c r="C537" s="28"/>
      <c r="D537" s="28"/>
      <c r="E537" s="28"/>
    </row>
    <row r="538" ht="12.0" customHeight="1">
      <c r="C538" s="28"/>
      <c r="D538" s="28"/>
      <c r="E538" s="28"/>
    </row>
    <row r="539" ht="12.0" customHeight="1">
      <c r="C539" s="28"/>
      <c r="D539" s="28"/>
      <c r="E539" s="28"/>
    </row>
    <row r="540" ht="12.0" customHeight="1">
      <c r="C540" s="28"/>
      <c r="D540" s="28"/>
      <c r="E540" s="28"/>
    </row>
    <row r="541" ht="12.0" customHeight="1">
      <c r="C541" s="28"/>
      <c r="D541" s="28"/>
      <c r="E541" s="28"/>
    </row>
    <row r="542" ht="12.0" customHeight="1">
      <c r="C542" s="28"/>
      <c r="D542" s="28"/>
      <c r="E542" s="28"/>
    </row>
    <row r="543" ht="12.0" customHeight="1">
      <c r="C543" s="28"/>
      <c r="D543" s="28"/>
      <c r="E543" s="28"/>
    </row>
    <row r="544" ht="12.0" customHeight="1">
      <c r="C544" s="28"/>
      <c r="D544" s="28"/>
      <c r="E544" s="28"/>
    </row>
    <row r="545" ht="12.0" customHeight="1">
      <c r="C545" s="28"/>
      <c r="D545" s="28"/>
      <c r="E545" s="28"/>
    </row>
    <row r="546" ht="12.0" customHeight="1">
      <c r="C546" s="28"/>
      <c r="D546" s="28"/>
      <c r="E546" s="28"/>
    </row>
    <row r="547" ht="12.0" customHeight="1">
      <c r="C547" s="28"/>
      <c r="D547" s="28"/>
      <c r="E547" s="28"/>
    </row>
    <row r="548" ht="12.0" customHeight="1">
      <c r="C548" s="28"/>
      <c r="D548" s="28"/>
      <c r="E548" s="28"/>
    </row>
    <row r="549" ht="12.0" customHeight="1">
      <c r="C549" s="28"/>
      <c r="D549" s="28"/>
      <c r="E549" s="28"/>
    </row>
    <row r="550" ht="12.0" customHeight="1">
      <c r="C550" s="28"/>
      <c r="D550" s="28"/>
      <c r="E550" s="28"/>
    </row>
    <row r="551" ht="12.0" customHeight="1">
      <c r="C551" s="28"/>
      <c r="D551" s="28"/>
      <c r="E551" s="28"/>
    </row>
    <row r="552" ht="12.0" customHeight="1">
      <c r="C552" s="28"/>
      <c r="D552" s="28"/>
      <c r="E552" s="28"/>
    </row>
    <row r="553" ht="12.0" customHeight="1">
      <c r="C553" s="28"/>
      <c r="D553" s="28"/>
      <c r="E553" s="28"/>
    </row>
    <row r="554" ht="12.0" customHeight="1">
      <c r="C554" s="28"/>
      <c r="D554" s="28"/>
      <c r="E554" s="28"/>
    </row>
    <row r="555" ht="12.0" customHeight="1">
      <c r="C555" s="28"/>
      <c r="D555" s="28"/>
      <c r="E555" s="28"/>
    </row>
    <row r="556" ht="12.0" customHeight="1">
      <c r="C556" s="28"/>
      <c r="D556" s="28"/>
      <c r="E556" s="28"/>
    </row>
    <row r="557" ht="12.0" customHeight="1">
      <c r="C557" s="28"/>
      <c r="D557" s="28"/>
      <c r="E557" s="28"/>
    </row>
    <row r="558" ht="12.0" customHeight="1">
      <c r="C558" s="28"/>
      <c r="D558" s="28"/>
      <c r="E558" s="28"/>
    </row>
    <row r="559" ht="12.0" customHeight="1">
      <c r="C559" s="28"/>
      <c r="D559" s="28"/>
      <c r="E559" s="28"/>
    </row>
    <row r="560" ht="12.0" customHeight="1">
      <c r="C560" s="28"/>
      <c r="D560" s="28"/>
      <c r="E560" s="28"/>
    </row>
    <row r="561" ht="12.0" customHeight="1">
      <c r="C561" s="28"/>
      <c r="D561" s="28"/>
      <c r="E561" s="28"/>
    </row>
    <row r="562" ht="12.0" customHeight="1">
      <c r="C562" s="28"/>
      <c r="D562" s="28"/>
      <c r="E562" s="28"/>
    </row>
    <row r="563" ht="12.0" customHeight="1">
      <c r="C563" s="28"/>
      <c r="D563" s="28"/>
      <c r="E563" s="28"/>
    </row>
    <row r="564" ht="12.0" customHeight="1">
      <c r="C564" s="28"/>
      <c r="D564" s="28"/>
      <c r="E564" s="28"/>
    </row>
    <row r="565" ht="12.0" customHeight="1">
      <c r="C565" s="28"/>
      <c r="D565" s="28"/>
      <c r="E565" s="28"/>
    </row>
    <row r="566" ht="12.0" customHeight="1">
      <c r="C566" s="28"/>
      <c r="D566" s="28"/>
      <c r="E566" s="28"/>
    </row>
    <row r="567" ht="12.0" customHeight="1">
      <c r="C567" s="28"/>
      <c r="D567" s="28"/>
      <c r="E567" s="28"/>
    </row>
    <row r="568" ht="12.0" customHeight="1">
      <c r="C568" s="28"/>
      <c r="D568" s="28"/>
      <c r="E568" s="28"/>
    </row>
    <row r="569" ht="12.0" customHeight="1">
      <c r="C569" s="28"/>
      <c r="D569" s="28"/>
      <c r="E569" s="28"/>
    </row>
    <row r="570" ht="12.0" customHeight="1">
      <c r="C570" s="28"/>
      <c r="D570" s="28"/>
      <c r="E570" s="28"/>
    </row>
    <row r="571" ht="12.0" customHeight="1">
      <c r="C571" s="28"/>
      <c r="D571" s="28"/>
      <c r="E571" s="28"/>
    </row>
    <row r="572" ht="12.0" customHeight="1">
      <c r="C572" s="28"/>
      <c r="D572" s="28"/>
      <c r="E572" s="28"/>
    </row>
    <row r="573" ht="12.0" customHeight="1">
      <c r="C573" s="28"/>
      <c r="D573" s="28"/>
      <c r="E573" s="28"/>
    </row>
    <row r="574" ht="12.0" customHeight="1">
      <c r="C574" s="28"/>
      <c r="D574" s="28"/>
      <c r="E574" s="28"/>
    </row>
    <row r="575" ht="12.0" customHeight="1">
      <c r="C575" s="28"/>
      <c r="D575" s="28"/>
      <c r="E575" s="28"/>
    </row>
    <row r="576" ht="12.0" customHeight="1">
      <c r="C576" s="28"/>
      <c r="D576" s="28"/>
      <c r="E576" s="28"/>
    </row>
    <row r="577" ht="12.0" customHeight="1">
      <c r="C577" s="28"/>
      <c r="D577" s="28"/>
      <c r="E577" s="28"/>
    </row>
    <row r="578" ht="12.0" customHeight="1">
      <c r="C578" s="28"/>
      <c r="D578" s="28"/>
      <c r="E578" s="28"/>
    </row>
    <row r="579" ht="12.0" customHeight="1">
      <c r="C579" s="28"/>
      <c r="D579" s="28"/>
      <c r="E579" s="28"/>
    </row>
    <row r="580" ht="12.0" customHeight="1">
      <c r="C580" s="28"/>
      <c r="D580" s="28"/>
      <c r="E580" s="28"/>
    </row>
    <row r="581" ht="12.0" customHeight="1">
      <c r="C581" s="28"/>
      <c r="D581" s="28"/>
      <c r="E581" s="28"/>
    </row>
    <row r="582" ht="12.0" customHeight="1">
      <c r="C582" s="28"/>
      <c r="D582" s="28"/>
      <c r="E582" s="28"/>
    </row>
    <row r="583" ht="12.0" customHeight="1">
      <c r="C583" s="28"/>
      <c r="D583" s="28"/>
      <c r="E583" s="28"/>
    </row>
    <row r="584" ht="12.0" customHeight="1">
      <c r="C584" s="28"/>
      <c r="D584" s="28"/>
      <c r="E584" s="28"/>
    </row>
    <row r="585" ht="12.0" customHeight="1">
      <c r="C585" s="28"/>
      <c r="D585" s="28"/>
      <c r="E585" s="28"/>
    </row>
    <row r="586" ht="12.0" customHeight="1">
      <c r="C586" s="28"/>
      <c r="D586" s="28"/>
      <c r="E586" s="28"/>
    </row>
    <row r="587" ht="12.0" customHeight="1">
      <c r="C587" s="28"/>
      <c r="D587" s="28"/>
      <c r="E587" s="28"/>
    </row>
    <row r="588" ht="12.0" customHeight="1">
      <c r="C588" s="28"/>
      <c r="D588" s="28"/>
      <c r="E588" s="28"/>
    </row>
    <row r="589" ht="12.0" customHeight="1">
      <c r="C589" s="28"/>
      <c r="D589" s="28"/>
      <c r="E589" s="28"/>
    </row>
    <row r="590" ht="12.0" customHeight="1">
      <c r="C590" s="28"/>
      <c r="D590" s="28"/>
      <c r="E590" s="28"/>
    </row>
    <row r="591" ht="12.0" customHeight="1">
      <c r="C591" s="28"/>
      <c r="D591" s="28"/>
      <c r="E591" s="28"/>
    </row>
    <row r="592" ht="12.0" customHeight="1">
      <c r="C592" s="28"/>
      <c r="D592" s="28"/>
      <c r="E592" s="28"/>
    </row>
    <row r="593" ht="12.0" customHeight="1">
      <c r="C593" s="28"/>
      <c r="D593" s="28"/>
      <c r="E593" s="28"/>
    </row>
    <row r="594" ht="12.0" customHeight="1">
      <c r="C594" s="28"/>
      <c r="D594" s="28"/>
      <c r="E594" s="28"/>
    </row>
    <row r="595" ht="12.0" customHeight="1">
      <c r="C595" s="28"/>
      <c r="D595" s="28"/>
      <c r="E595" s="28"/>
    </row>
    <row r="596" ht="12.0" customHeight="1">
      <c r="C596" s="28"/>
      <c r="D596" s="28"/>
      <c r="E596" s="28"/>
    </row>
    <row r="597" ht="12.0" customHeight="1">
      <c r="C597" s="28"/>
      <c r="D597" s="28"/>
      <c r="E597" s="28"/>
    </row>
    <row r="598" ht="12.0" customHeight="1">
      <c r="C598" s="28"/>
      <c r="D598" s="28"/>
      <c r="E598" s="28"/>
    </row>
    <row r="599" ht="12.0" customHeight="1">
      <c r="C599" s="28"/>
      <c r="D599" s="28"/>
      <c r="E599" s="28"/>
    </row>
    <row r="600" ht="12.0" customHeight="1">
      <c r="C600" s="28"/>
      <c r="D600" s="28"/>
      <c r="E600" s="28"/>
    </row>
    <row r="601" ht="12.0" customHeight="1">
      <c r="C601" s="28"/>
      <c r="D601" s="28"/>
      <c r="E601" s="28"/>
    </row>
    <row r="602" ht="12.0" customHeight="1">
      <c r="C602" s="28"/>
      <c r="D602" s="28"/>
      <c r="E602" s="28"/>
    </row>
    <row r="603" ht="12.0" customHeight="1">
      <c r="C603" s="28"/>
      <c r="D603" s="28"/>
      <c r="E603" s="28"/>
    </row>
    <row r="604" ht="12.0" customHeight="1">
      <c r="C604" s="28"/>
      <c r="D604" s="28"/>
      <c r="E604" s="28"/>
    </row>
    <row r="605" ht="12.0" customHeight="1">
      <c r="C605" s="28"/>
      <c r="D605" s="28"/>
      <c r="E605" s="28"/>
    </row>
    <row r="606" ht="12.0" customHeight="1">
      <c r="C606" s="28"/>
      <c r="D606" s="28"/>
      <c r="E606" s="28"/>
    </row>
    <row r="607" ht="12.0" customHeight="1">
      <c r="C607" s="28"/>
      <c r="D607" s="28"/>
      <c r="E607" s="28"/>
    </row>
    <row r="608" ht="12.0" customHeight="1">
      <c r="C608" s="28"/>
      <c r="D608" s="28"/>
      <c r="E608" s="28"/>
    </row>
    <row r="609" ht="12.0" customHeight="1">
      <c r="C609" s="28"/>
      <c r="D609" s="28"/>
      <c r="E609" s="28"/>
    </row>
    <row r="610" ht="12.0" customHeight="1">
      <c r="C610" s="28"/>
      <c r="D610" s="28"/>
      <c r="E610" s="28"/>
    </row>
    <row r="611" ht="12.0" customHeight="1">
      <c r="C611" s="28"/>
      <c r="D611" s="28"/>
      <c r="E611" s="28"/>
    </row>
    <row r="612" ht="12.0" customHeight="1">
      <c r="C612" s="28"/>
      <c r="D612" s="28"/>
      <c r="E612" s="28"/>
    </row>
    <row r="613" ht="12.0" customHeight="1">
      <c r="C613" s="28"/>
      <c r="D613" s="28"/>
      <c r="E613" s="28"/>
    </row>
    <row r="614" ht="12.0" customHeight="1">
      <c r="C614" s="28"/>
      <c r="D614" s="28"/>
      <c r="E614" s="28"/>
    </row>
    <row r="615" ht="12.0" customHeight="1">
      <c r="C615" s="28"/>
      <c r="D615" s="28"/>
      <c r="E615" s="28"/>
    </row>
    <row r="616" ht="12.0" customHeight="1">
      <c r="C616" s="28"/>
      <c r="D616" s="28"/>
      <c r="E616" s="28"/>
    </row>
    <row r="617" ht="12.0" customHeight="1">
      <c r="C617" s="28"/>
      <c r="D617" s="28"/>
      <c r="E617" s="28"/>
    </row>
    <row r="618" ht="12.0" customHeight="1">
      <c r="C618" s="28"/>
      <c r="D618" s="28"/>
      <c r="E618" s="28"/>
    </row>
    <row r="619" ht="12.0" customHeight="1">
      <c r="C619" s="28"/>
      <c r="D619" s="28"/>
      <c r="E619" s="28"/>
    </row>
    <row r="620" ht="12.0" customHeight="1">
      <c r="C620" s="28"/>
      <c r="D620" s="28"/>
      <c r="E620" s="28"/>
    </row>
    <row r="621" ht="12.0" customHeight="1">
      <c r="C621" s="28"/>
      <c r="D621" s="28"/>
      <c r="E621" s="28"/>
    </row>
    <row r="622" ht="12.0" customHeight="1">
      <c r="C622" s="28"/>
      <c r="D622" s="28"/>
      <c r="E622" s="28"/>
    </row>
    <row r="623" ht="12.0" customHeight="1">
      <c r="C623" s="28"/>
      <c r="D623" s="28"/>
      <c r="E623" s="28"/>
    </row>
    <row r="624" ht="12.0" customHeight="1">
      <c r="C624" s="28"/>
      <c r="D624" s="28"/>
      <c r="E624" s="28"/>
    </row>
    <row r="625" ht="12.0" customHeight="1">
      <c r="C625" s="28"/>
      <c r="D625" s="28"/>
      <c r="E625" s="28"/>
    </row>
    <row r="626" ht="12.0" customHeight="1">
      <c r="C626" s="28"/>
      <c r="D626" s="28"/>
      <c r="E626" s="28"/>
    </row>
    <row r="627" ht="12.0" customHeight="1">
      <c r="C627" s="28"/>
      <c r="D627" s="28"/>
      <c r="E627" s="28"/>
    </row>
    <row r="628" ht="12.0" customHeight="1">
      <c r="C628" s="28"/>
      <c r="D628" s="28"/>
      <c r="E628" s="28"/>
    </row>
    <row r="629" ht="12.0" customHeight="1">
      <c r="C629" s="28"/>
      <c r="D629" s="28"/>
      <c r="E629" s="28"/>
    </row>
    <row r="630" ht="12.0" customHeight="1">
      <c r="C630" s="28"/>
      <c r="D630" s="28"/>
      <c r="E630" s="28"/>
    </row>
    <row r="631" ht="12.0" customHeight="1">
      <c r="C631" s="28"/>
      <c r="D631" s="28"/>
      <c r="E631" s="28"/>
    </row>
    <row r="632" ht="12.0" customHeight="1">
      <c r="C632" s="28"/>
      <c r="D632" s="28"/>
      <c r="E632" s="28"/>
    </row>
    <row r="633" ht="12.0" customHeight="1">
      <c r="C633" s="28"/>
      <c r="D633" s="28"/>
      <c r="E633" s="28"/>
    </row>
    <row r="634" ht="12.0" customHeight="1">
      <c r="C634" s="28"/>
      <c r="D634" s="28"/>
      <c r="E634" s="28"/>
    </row>
    <row r="635" ht="12.0" customHeight="1">
      <c r="C635" s="28"/>
      <c r="D635" s="28"/>
      <c r="E635" s="28"/>
    </row>
    <row r="636" ht="12.0" customHeight="1">
      <c r="C636" s="28"/>
      <c r="D636" s="28"/>
      <c r="E636" s="28"/>
    </row>
    <row r="637" ht="12.0" customHeight="1">
      <c r="C637" s="28"/>
      <c r="D637" s="28"/>
      <c r="E637" s="28"/>
    </row>
    <row r="638" ht="12.0" customHeight="1">
      <c r="C638" s="28"/>
      <c r="D638" s="28"/>
      <c r="E638" s="28"/>
    </row>
    <row r="639" ht="12.0" customHeight="1">
      <c r="C639" s="28"/>
      <c r="D639" s="28"/>
      <c r="E639" s="28"/>
    </row>
    <row r="640" ht="12.0" customHeight="1">
      <c r="C640" s="28"/>
      <c r="D640" s="28"/>
      <c r="E640" s="28"/>
    </row>
    <row r="641" ht="12.0" customHeight="1">
      <c r="C641" s="28"/>
      <c r="D641" s="28"/>
      <c r="E641" s="28"/>
    </row>
    <row r="642" ht="12.0" customHeight="1">
      <c r="C642" s="28"/>
      <c r="D642" s="28"/>
      <c r="E642" s="28"/>
    </row>
    <row r="643" ht="12.0" customHeight="1">
      <c r="C643" s="28"/>
      <c r="D643" s="28"/>
      <c r="E643" s="28"/>
    </row>
    <row r="644" ht="12.0" customHeight="1">
      <c r="C644" s="28"/>
      <c r="D644" s="28"/>
      <c r="E644" s="28"/>
    </row>
    <row r="645" ht="12.0" customHeight="1">
      <c r="C645" s="28"/>
      <c r="D645" s="28"/>
      <c r="E645" s="28"/>
    </row>
    <row r="646" ht="12.0" customHeight="1">
      <c r="C646" s="28"/>
      <c r="D646" s="28"/>
      <c r="E646" s="28"/>
    </row>
    <row r="647" ht="12.0" customHeight="1">
      <c r="C647" s="28"/>
      <c r="D647" s="28"/>
      <c r="E647" s="28"/>
    </row>
    <row r="648" ht="12.0" customHeight="1">
      <c r="C648" s="28"/>
      <c r="D648" s="28"/>
      <c r="E648" s="28"/>
    </row>
    <row r="649" ht="12.0" customHeight="1">
      <c r="C649" s="28"/>
      <c r="D649" s="28"/>
      <c r="E649" s="28"/>
    </row>
    <row r="650" ht="12.0" customHeight="1">
      <c r="C650" s="28"/>
      <c r="D650" s="28"/>
      <c r="E650" s="28"/>
    </row>
    <row r="651" ht="12.0" customHeight="1">
      <c r="C651" s="28"/>
      <c r="D651" s="28"/>
      <c r="E651" s="28"/>
    </row>
    <row r="652" ht="12.0" customHeight="1">
      <c r="C652" s="28"/>
      <c r="D652" s="28"/>
      <c r="E652" s="28"/>
    </row>
    <row r="653" ht="12.0" customHeight="1">
      <c r="C653" s="28"/>
      <c r="D653" s="28"/>
      <c r="E653" s="28"/>
    </row>
    <row r="654" ht="12.0" customHeight="1">
      <c r="C654" s="28"/>
      <c r="D654" s="28"/>
      <c r="E654" s="28"/>
    </row>
    <row r="655" ht="12.0" customHeight="1">
      <c r="C655" s="28"/>
      <c r="D655" s="28"/>
      <c r="E655" s="28"/>
    </row>
    <row r="656" ht="12.0" customHeight="1">
      <c r="C656" s="28"/>
      <c r="D656" s="28"/>
      <c r="E656" s="28"/>
    </row>
    <row r="657" ht="12.0" customHeight="1">
      <c r="C657" s="28"/>
      <c r="D657" s="28"/>
      <c r="E657" s="28"/>
    </row>
    <row r="658" ht="12.0" customHeight="1">
      <c r="C658" s="28"/>
      <c r="D658" s="28"/>
      <c r="E658" s="28"/>
    </row>
    <row r="659" ht="12.0" customHeight="1">
      <c r="C659" s="28"/>
      <c r="D659" s="28"/>
      <c r="E659" s="28"/>
    </row>
    <row r="660" ht="12.0" customHeight="1">
      <c r="C660" s="28"/>
      <c r="D660" s="28"/>
      <c r="E660" s="28"/>
    </row>
    <row r="661" ht="12.0" customHeight="1">
      <c r="C661" s="28"/>
      <c r="D661" s="28"/>
      <c r="E661" s="28"/>
    </row>
    <row r="662" ht="12.0" customHeight="1">
      <c r="C662" s="28"/>
      <c r="D662" s="28"/>
      <c r="E662" s="28"/>
    </row>
    <row r="663" ht="12.0" customHeight="1">
      <c r="C663" s="28"/>
      <c r="D663" s="28"/>
      <c r="E663" s="28"/>
    </row>
    <row r="664" ht="12.0" customHeight="1">
      <c r="C664" s="28"/>
      <c r="D664" s="28"/>
      <c r="E664" s="28"/>
    </row>
    <row r="665" ht="12.0" customHeight="1">
      <c r="C665" s="28"/>
      <c r="D665" s="28"/>
      <c r="E665" s="28"/>
    </row>
    <row r="666" ht="12.0" customHeight="1">
      <c r="C666" s="28"/>
      <c r="D666" s="28"/>
      <c r="E666" s="28"/>
    </row>
    <row r="667" ht="12.0" customHeight="1">
      <c r="C667" s="28"/>
      <c r="D667" s="28"/>
      <c r="E667" s="28"/>
    </row>
    <row r="668" ht="12.0" customHeight="1">
      <c r="C668" s="28"/>
      <c r="D668" s="28"/>
      <c r="E668" s="28"/>
    </row>
    <row r="669" ht="12.0" customHeight="1">
      <c r="C669" s="28"/>
      <c r="D669" s="28"/>
      <c r="E669" s="28"/>
    </row>
    <row r="670" ht="12.0" customHeight="1">
      <c r="C670" s="28"/>
      <c r="D670" s="28"/>
      <c r="E670" s="28"/>
    </row>
    <row r="671" ht="12.0" customHeight="1">
      <c r="C671" s="28"/>
      <c r="D671" s="28"/>
      <c r="E671" s="28"/>
    </row>
    <row r="672" ht="12.0" customHeight="1">
      <c r="C672" s="28"/>
      <c r="D672" s="28"/>
      <c r="E672" s="28"/>
    </row>
    <row r="673" ht="12.0" customHeight="1">
      <c r="C673" s="28"/>
      <c r="D673" s="28"/>
      <c r="E673" s="28"/>
    </row>
    <row r="674" ht="12.0" customHeight="1">
      <c r="C674" s="28"/>
      <c r="D674" s="28"/>
      <c r="E674" s="28"/>
    </row>
    <row r="675" ht="12.0" customHeight="1">
      <c r="C675" s="28"/>
      <c r="D675" s="28"/>
      <c r="E675" s="28"/>
    </row>
    <row r="676" ht="12.0" customHeight="1">
      <c r="C676" s="28"/>
      <c r="D676" s="28"/>
      <c r="E676" s="28"/>
    </row>
    <row r="677" ht="12.0" customHeight="1">
      <c r="C677" s="28"/>
      <c r="D677" s="28"/>
      <c r="E677" s="28"/>
    </row>
    <row r="678" ht="12.0" customHeight="1">
      <c r="C678" s="28"/>
      <c r="D678" s="28"/>
      <c r="E678" s="28"/>
    </row>
    <row r="679" ht="12.0" customHeight="1">
      <c r="C679" s="28"/>
      <c r="D679" s="28"/>
      <c r="E679" s="28"/>
    </row>
    <row r="680" ht="12.0" customHeight="1">
      <c r="C680" s="28"/>
      <c r="D680" s="28"/>
      <c r="E680" s="28"/>
    </row>
    <row r="681" ht="12.0" customHeight="1">
      <c r="C681" s="28"/>
      <c r="D681" s="28"/>
      <c r="E681" s="28"/>
    </row>
    <row r="682" ht="12.0" customHeight="1">
      <c r="C682" s="28"/>
      <c r="D682" s="28"/>
      <c r="E682" s="28"/>
    </row>
    <row r="683" ht="12.0" customHeight="1">
      <c r="C683" s="28"/>
      <c r="D683" s="28"/>
      <c r="E683" s="28"/>
    </row>
    <row r="684" ht="12.0" customHeight="1">
      <c r="C684" s="28"/>
      <c r="D684" s="28"/>
      <c r="E684" s="28"/>
    </row>
    <row r="685" ht="12.0" customHeight="1">
      <c r="C685" s="28"/>
      <c r="D685" s="28"/>
      <c r="E685" s="28"/>
    </row>
    <row r="686" ht="12.0" customHeight="1">
      <c r="C686" s="28"/>
      <c r="D686" s="28"/>
      <c r="E686" s="28"/>
    </row>
    <row r="687" ht="12.0" customHeight="1">
      <c r="C687" s="28"/>
      <c r="D687" s="28"/>
      <c r="E687" s="28"/>
    </row>
    <row r="688" ht="12.0" customHeight="1">
      <c r="C688" s="28"/>
      <c r="D688" s="28"/>
      <c r="E688" s="28"/>
    </row>
    <row r="689" ht="12.0" customHeight="1">
      <c r="C689" s="28"/>
      <c r="D689" s="28"/>
      <c r="E689" s="28"/>
    </row>
    <row r="690" ht="12.0" customHeight="1">
      <c r="C690" s="28"/>
      <c r="D690" s="28"/>
      <c r="E690" s="28"/>
    </row>
    <row r="691" ht="12.0" customHeight="1">
      <c r="C691" s="28"/>
      <c r="D691" s="28"/>
      <c r="E691" s="28"/>
    </row>
    <row r="692" ht="12.0" customHeight="1">
      <c r="C692" s="28"/>
      <c r="D692" s="28"/>
      <c r="E692" s="28"/>
    </row>
    <row r="693" ht="12.0" customHeight="1">
      <c r="C693" s="28"/>
      <c r="D693" s="28"/>
      <c r="E693" s="28"/>
    </row>
    <row r="694" ht="12.0" customHeight="1">
      <c r="C694" s="28"/>
      <c r="D694" s="28"/>
      <c r="E694" s="28"/>
    </row>
    <row r="695" ht="12.0" customHeight="1">
      <c r="C695" s="28"/>
      <c r="D695" s="28"/>
      <c r="E695" s="28"/>
    </row>
    <row r="696" ht="12.0" customHeight="1">
      <c r="C696" s="28"/>
      <c r="D696" s="28"/>
      <c r="E696" s="28"/>
    </row>
    <row r="697" ht="12.0" customHeight="1">
      <c r="C697" s="28"/>
      <c r="D697" s="28"/>
      <c r="E697" s="28"/>
    </row>
    <row r="698" ht="12.0" customHeight="1">
      <c r="C698" s="28"/>
      <c r="D698" s="28"/>
      <c r="E698" s="28"/>
    </row>
    <row r="699" ht="12.0" customHeight="1">
      <c r="C699" s="28"/>
      <c r="D699" s="28"/>
      <c r="E699" s="28"/>
    </row>
    <row r="700" ht="12.0" customHeight="1">
      <c r="C700" s="28"/>
      <c r="D700" s="28"/>
      <c r="E700" s="28"/>
    </row>
    <row r="701" ht="12.0" customHeight="1">
      <c r="C701" s="28"/>
      <c r="D701" s="28"/>
      <c r="E701" s="28"/>
    </row>
    <row r="702" ht="12.0" customHeight="1">
      <c r="C702" s="28"/>
      <c r="D702" s="28"/>
      <c r="E702" s="28"/>
    </row>
    <row r="703" ht="12.0" customHeight="1">
      <c r="C703" s="28"/>
      <c r="D703" s="28"/>
      <c r="E703" s="28"/>
    </row>
    <row r="704" ht="12.0" customHeight="1">
      <c r="C704" s="28"/>
      <c r="D704" s="28"/>
      <c r="E704" s="28"/>
    </row>
    <row r="705" ht="12.0" customHeight="1">
      <c r="C705" s="28"/>
      <c r="D705" s="28"/>
      <c r="E705" s="28"/>
    </row>
    <row r="706" ht="12.0" customHeight="1">
      <c r="C706" s="28"/>
      <c r="D706" s="28"/>
      <c r="E706" s="28"/>
    </row>
    <row r="707" ht="12.0" customHeight="1">
      <c r="C707" s="28"/>
      <c r="D707" s="28"/>
      <c r="E707" s="28"/>
    </row>
    <row r="708" ht="12.0" customHeight="1">
      <c r="C708" s="28"/>
      <c r="D708" s="28"/>
      <c r="E708" s="28"/>
    </row>
    <row r="709" ht="12.0" customHeight="1">
      <c r="C709" s="28"/>
      <c r="D709" s="28"/>
      <c r="E709" s="28"/>
    </row>
    <row r="710" ht="12.0" customHeight="1">
      <c r="C710" s="28"/>
      <c r="D710" s="28"/>
      <c r="E710" s="28"/>
    </row>
    <row r="711" ht="12.0" customHeight="1">
      <c r="C711" s="28"/>
      <c r="D711" s="28"/>
      <c r="E711" s="28"/>
    </row>
    <row r="712" ht="12.0" customHeight="1">
      <c r="C712" s="28"/>
      <c r="D712" s="28"/>
      <c r="E712" s="28"/>
    </row>
    <row r="713" ht="12.0" customHeight="1">
      <c r="C713" s="28"/>
      <c r="D713" s="28"/>
      <c r="E713" s="28"/>
    </row>
    <row r="714" ht="12.0" customHeight="1">
      <c r="C714" s="28"/>
      <c r="D714" s="28"/>
      <c r="E714" s="28"/>
    </row>
    <row r="715" ht="12.0" customHeight="1">
      <c r="C715" s="28"/>
      <c r="D715" s="28"/>
      <c r="E715" s="28"/>
    </row>
    <row r="716" ht="12.0" customHeight="1">
      <c r="C716" s="28"/>
      <c r="D716" s="28"/>
      <c r="E716" s="28"/>
    </row>
    <row r="717" ht="12.0" customHeight="1">
      <c r="C717" s="28"/>
      <c r="D717" s="28"/>
      <c r="E717" s="28"/>
    </row>
    <row r="718" ht="12.0" customHeight="1">
      <c r="C718" s="28"/>
      <c r="D718" s="28"/>
      <c r="E718" s="28"/>
    </row>
    <row r="719" ht="12.0" customHeight="1">
      <c r="C719" s="28"/>
      <c r="D719" s="28"/>
      <c r="E719" s="28"/>
    </row>
    <row r="720" ht="12.0" customHeight="1">
      <c r="C720" s="28"/>
      <c r="D720" s="28"/>
      <c r="E720" s="28"/>
    </row>
    <row r="721" ht="12.0" customHeight="1">
      <c r="C721" s="28"/>
      <c r="D721" s="28"/>
      <c r="E721" s="28"/>
    </row>
    <row r="722" ht="12.0" customHeight="1">
      <c r="C722" s="28"/>
      <c r="D722" s="28"/>
      <c r="E722" s="28"/>
    </row>
    <row r="723" ht="12.0" customHeight="1">
      <c r="C723" s="28"/>
      <c r="D723" s="28"/>
      <c r="E723" s="28"/>
    </row>
    <row r="724" ht="12.0" customHeight="1">
      <c r="C724" s="28"/>
      <c r="D724" s="28"/>
      <c r="E724" s="28"/>
    </row>
    <row r="725" ht="12.0" customHeight="1">
      <c r="C725" s="28"/>
      <c r="D725" s="28"/>
      <c r="E725" s="28"/>
    </row>
    <row r="726" ht="12.0" customHeight="1">
      <c r="C726" s="28"/>
      <c r="D726" s="28"/>
      <c r="E726" s="28"/>
    </row>
    <row r="727" ht="12.0" customHeight="1">
      <c r="C727" s="28"/>
      <c r="D727" s="28"/>
      <c r="E727" s="28"/>
    </row>
    <row r="728" ht="12.0" customHeight="1">
      <c r="C728" s="28"/>
      <c r="D728" s="28"/>
      <c r="E728" s="28"/>
    </row>
    <row r="729" ht="12.0" customHeight="1">
      <c r="C729" s="28"/>
      <c r="D729" s="28"/>
      <c r="E729" s="28"/>
    </row>
    <row r="730" ht="12.0" customHeight="1">
      <c r="C730" s="28"/>
      <c r="D730" s="28"/>
      <c r="E730" s="28"/>
    </row>
    <row r="731" ht="12.0" customHeight="1">
      <c r="C731" s="28"/>
      <c r="D731" s="28"/>
      <c r="E731" s="28"/>
    </row>
    <row r="732" ht="12.0" customHeight="1">
      <c r="C732" s="28"/>
      <c r="D732" s="28"/>
      <c r="E732" s="28"/>
    </row>
    <row r="733" ht="12.0" customHeight="1">
      <c r="C733" s="28"/>
      <c r="D733" s="28"/>
      <c r="E733" s="28"/>
    </row>
    <row r="734" ht="12.0" customHeight="1">
      <c r="C734" s="28"/>
      <c r="D734" s="28"/>
      <c r="E734" s="28"/>
    </row>
    <row r="735" ht="12.0" customHeight="1">
      <c r="C735" s="28"/>
      <c r="D735" s="28"/>
      <c r="E735" s="28"/>
    </row>
    <row r="736" ht="12.0" customHeight="1">
      <c r="C736" s="28"/>
      <c r="D736" s="28"/>
      <c r="E736" s="28"/>
    </row>
    <row r="737" ht="12.0" customHeight="1">
      <c r="C737" s="28"/>
      <c r="D737" s="28"/>
      <c r="E737" s="28"/>
    </row>
    <row r="738" ht="12.0" customHeight="1">
      <c r="C738" s="28"/>
      <c r="D738" s="28"/>
      <c r="E738" s="28"/>
    </row>
    <row r="739" ht="12.0" customHeight="1">
      <c r="C739" s="28"/>
      <c r="D739" s="28"/>
      <c r="E739" s="28"/>
    </row>
    <row r="740" ht="12.0" customHeight="1">
      <c r="C740" s="28"/>
      <c r="D740" s="28"/>
      <c r="E740" s="28"/>
    </row>
    <row r="741" ht="12.0" customHeight="1">
      <c r="C741" s="28"/>
      <c r="D741" s="28"/>
      <c r="E741" s="28"/>
    </row>
    <row r="742" ht="12.0" customHeight="1">
      <c r="C742" s="28"/>
      <c r="D742" s="28"/>
      <c r="E742" s="28"/>
    </row>
    <row r="743" ht="12.0" customHeight="1">
      <c r="C743" s="28"/>
      <c r="D743" s="28"/>
      <c r="E743" s="28"/>
    </row>
    <row r="744" ht="12.0" customHeight="1">
      <c r="C744" s="28"/>
      <c r="D744" s="28"/>
      <c r="E744" s="28"/>
    </row>
    <row r="745" ht="12.0" customHeight="1">
      <c r="C745" s="28"/>
      <c r="D745" s="28"/>
      <c r="E745" s="28"/>
    </row>
    <row r="746" ht="12.0" customHeight="1">
      <c r="C746" s="28"/>
      <c r="D746" s="28"/>
      <c r="E746" s="28"/>
    </row>
    <row r="747" ht="12.0" customHeight="1">
      <c r="C747" s="28"/>
      <c r="D747" s="28"/>
      <c r="E747" s="28"/>
    </row>
    <row r="748" ht="12.0" customHeight="1">
      <c r="C748" s="28"/>
      <c r="D748" s="28"/>
      <c r="E748" s="28"/>
    </row>
    <row r="749" ht="12.0" customHeight="1">
      <c r="C749" s="28"/>
      <c r="D749" s="28"/>
      <c r="E749" s="28"/>
    </row>
    <row r="750" ht="12.0" customHeight="1">
      <c r="C750" s="28"/>
      <c r="D750" s="28"/>
      <c r="E750" s="28"/>
    </row>
    <row r="751" ht="12.0" customHeight="1">
      <c r="C751" s="28"/>
      <c r="D751" s="28"/>
      <c r="E751" s="28"/>
    </row>
    <row r="752" ht="12.0" customHeight="1">
      <c r="C752" s="28"/>
      <c r="D752" s="28"/>
      <c r="E752" s="28"/>
    </row>
    <row r="753" ht="12.0" customHeight="1">
      <c r="C753" s="28"/>
      <c r="D753" s="28"/>
      <c r="E753" s="28"/>
    </row>
    <row r="754" ht="12.0" customHeight="1">
      <c r="C754" s="28"/>
      <c r="D754" s="28"/>
      <c r="E754" s="28"/>
    </row>
    <row r="755" ht="12.0" customHeight="1">
      <c r="C755" s="28"/>
      <c r="D755" s="28"/>
      <c r="E755" s="28"/>
    </row>
    <row r="756" ht="12.0" customHeight="1">
      <c r="C756" s="28"/>
      <c r="D756" s="28"/>
      <c r="E756" s="28"/>
    </row>
    <row r="757" ht="12.0" customHeight="1">
      <c r="C757" s="28"/>
      <c r="D757" s="28"/>
      <c r="E757" s="28"/>
    </row>
    <row r="758" ht="12.0" customHeight="1">
      <c r="C758" s="28"/>
      <c r="D758" s="28"/>
      <c r="E758" s="28"/>
    </row>
    <row r="759" ht="12.0" customHeight="1">
      <c r="C759" s="28"/>
      <c r="D759" s="28"/>
      <c r="E759" s="28"/>
    </row>
    <row r="760" ht="12.0" customHeight="1">
      <c r="C760" s="28"/>
      <c r="D760" s="28"/>
      <c r="E760" s="28"/>
    </row>
    <row r="761" ht="12.0" customHeight="1">
      <c r="C761" s="28"/>
      <c r="D761" s="28"/>
      <c r="E761" s="28"/>
    </row>
    <row r="762" ht="12.0" customHeight="1">
      <c r="C762" s="28"/>
      <c r="D762" s="28"/>
      <c r="E762" s="28"/>
    </row>
    <row r="763" ht="12.0" customHeight="1">
      <c r="C763" s="28"/>
      <c r="D763" s="28"/>
      <c r="E763" s="28"/>
    </row>
    <row r="764" ht="12.0" customHeight="1">
      <c r="C764" s="28"/>
      <c r="D764" s="28"/>
      <c r="E764" s="28"/>
    </row>
    <row r="765" ht="12.0" customHeight="1">
      <c r="C765" s="28"/>
      <c r="D765" s="28"/>
      <c r="E765" s="28"/>
    </row>
    <row r="766" ht="12.0" customHeight="1">
      <c r="C766" s="28"/>
      <c r="D766" s="28"/>
      <c r="E766" s="28"/>
    </row>
    <row r="767" ht="12.0" customHeight="1">
      <c r="C767" s="28"/>
      <c r="D767" s="28"/>
      <c r="E767" s="28"/>
    </row>
    <row r="768" ht="12.0" customHeight="1">
      <c r="C768" s="28"/>
      <c r="D768" s="28"/>
      <c r="E768" s="28"/>
    </row>
    <row r="769" ht="12.0" customHeight="1">
      <c r="C769" s="28"/>
      <c r="D769" s="28"/>
      <c r="E769" s="28"/>
    </row>
    <row r="770" ht="12.0" customHeight="1">
      <c r="C770" s="28"/>
      <c r="D770" s="28"/>
      <c r="E770" s="28"/>
    </row>
    <row r="771" ht="12.0" customHeight="1">
      <c r="C771" s="28"/>
      <c r="D771" s="28"/>
      <c r="E771" s="28"/>
    </row>
    <row r="772" ht="12.0" customHeight="1">
      <c r="C772" s="28"/>
      <c r="D772" s="28"/>
      <c r="E772" s="28"/>
    </row>
    <row r="773" ht="12.0" customHeight="1">
      <c r="C773" s="28"/>
      <c r="D773" s="28"/>
      <c r="E773" s="28"/>
    </row>
    <row r="774" ht="12.0" customHeight="1">
      <c r="C774" s="28"/>
      <c r="D774" s="28"/>
      <c r="E774" s="28"/>
    </row>
    <row r="775" ht="12.0" customHeight="1">
      <c r="C775" s="28"/>
      <c r="D775" s="28"/>
      <c r="E775" s="28"/>
    </row>
    <row r="776" ht="12.0" customHeight="1">
      <c r="C776" s="28"/>
      <c r="D776" s="28"/>
      <c r="E776" s="28"/>
    </row>
    <row r="777" ht="12.0" customHeight="1">
      <c r="C777" s="28"/>
      <c r="D777" s="28"/>
      <c r="E777" s="28"/>
    </row>
    <row r="778" ht="12.0" customHeight="1">
      <c r="C778" s="28"/>
      <c r="D778" s="28"/>
      <c r="E778" s="28"/>
    </row>
    <row r="779" ht="12.0" customHeight="1">
      <c r="C779" s="28"/>
      <c r="D779" s="28"/>
      <c r="E779" s="28"/>
    </row>
    <row r="780" ht="12.0" customHeight="1">
      <c r="C780" s="28"/>
      <c r="D780" s="28"/>
      <c r="E780" s="28"/>
    </row>
    <row r="781" ht="12.0" customHeight="1">
      <c r="C781" s="28"/>
      <c r="D781" s="28"/>
      <c r="E781" s="28"/>
    </row>
    <row r="782" ht="12.0" customHeight="1">
      <c r="C782" s="28"/>
      <c r="D782" s="28"/>
      <c r="E782" s="28"/>
    </row>
    <row r="783" ht="12.0" customHeight="1">
      <c r="C783" s="28"/>
      <c r="D783" s="28"/>
      <c r="E783" s="28"/>
    </row>
    <row r="784" ht="12.0" customHeight="1">
      <c r="C784" s="28"/>
      <c r="D784" s="28"/>
      <c r="E784" s="28"/>
    </row>
    <row r="785" ht="12.0" customHeight="1">
      <c r="C785" s="28"/>
      <c r="D785" s="28"/>
      <c r="E785" s="28"/>
    </row>
    <row r="786" ht="12.0" customHeight="1">
      <c r="C786" s="28"/>
      <c r="D786" s="28"/>
      <c r="E786" s="28"/>
    </row>
    <row r="787" ht="12.0" customHeight="1">
      <c r="C787" s="28"/>
      <c r="D787" s="28"/>
      <c r="E787" s="28"/>
    </row>
    <row r="788" ht="12.0" customHeight="1">
      <c r="C788" s="28"/>
      <c r="D788" s="28"/>
      <c r="E788" s="28"/>
    </row>
    <row r="789" ht="12.0" customHeight="1">
      <c r="C789" s="28"/>
      <c r="D789" s="28"/>
      <c r="E789" s="28"/>
    </row>
    <row r="790" ht="12.0" customHeight="1">
      <c r="C790" s="28"/>
      <c r="D790" s="28"/>
      <c r="E790" s="28"/>
    </row>
    <row r="791" ht="12.0" customHeight="1">
      <c r="C791" s="28"/>
      <c r="D791" s="28"/>
      <c r="E791" s="28"/>
    </row>
    <row r="792" ht="12.0" customHeight="1">
      <c r="C792" s="28"/>
      <c r="D792" s="28"/>
      <c r="E792" s="28"/>
    </row>
    <row r="793" ht="12.0" customHeight="1">
      <c r="C793" s="28"/>
      <c r="D793" s="28"/>
      <c r="E793" s="28"/>
    </row>
    <row r="794" ht="12.0" customHeight="1">
      <c r="C794" s="28"/>
      <c r="D794" s="28"/>
      <c r="E794" s="28"/>
    </row>
    <row r="795" ht="12.0" customHeight="1">
      <c r="C795" s="28"/>
      <c r="D795" s="28"/>
      <c r="E795" s="28"/>
    </row>
    <row r="796" ht="12.0" customHeight="1">
      <c r="C796" s="28"/>
      <c r="D796" s="28"/>
      <c r="E796" s="28"/>
    </row>
    <row r="797" ht="12.0" customHeight="1">
      <c r="C797" s="28"/>
      <c r="D797" s="28"/>
      <c r="E797" s="28"/>
    </row>
    <row r="798" ht="12.0" customHeight="1">
      <c r="C798" s="28"/>
      <c r="D798" s="28"/>
      <c r="E798" s="28"/>
    </row>
    <row r="799" ht="12.0" customHeight="1">
      <c r="C799" s="28"/>
      <c r="D799" s="28"/>
      <c r="E799" s="28"/>
    </row>
    <row r="800" ht="12.0" customHeight="1">
      <c r="C800" s="28"/>
      <c r="D800" s="28"/>
      <c r="E800" s="28"/>
    </row>
    <row r="801" ht="12.0" customHeight="1">
      <c r="C801" s="28"/>
      <c r="D801" s="28"/>
      <c r="E801" s="28"/>
    </row>
    <row r="802" ht="12.0" customHeight="1">
      <c r="C802" s="28"/>
      <c r="D802" s="28"/>
      <c r="E802" s="28"/>
    </row>
    <row r="803" ht="12.0" customHeight="1">
      <c r="C803" s="28"/>
      <c r="D803" s="28"/>
      <c r="E803" s="28"/>
    </row>
    <row r="804" ht="12.0" customHeight="1">
      <c r="C804" s="28"/>
      <c r="D804" s="28"/>
      <c r="E804" s="28"/>
    </row>
    <row r="805" ht="12.0" customHeight="1">
      <c r="C805" s="28"/>
      <c r="D805" s="28"/>
      <c r="E805" s="28"/>
    </row>
    <row r="806" ht="12.0" customHeight="1">
      <c r="C806" s="28"/>
      <c r="D806" s="28"/>
      <c r="E806" s="28"/>
    </row>
    <row r="807" ht="12.0" customHeight="1">
      <c r="C807" s="28"/>
      <c r="D807" s="28"/>
      <c r="E807" s="28"/>
    </row>
    <row r="808" ht="12.0" customHeight="1">
      <c r="C808" s="28"/>
      <c r="D808" s="28"/>
      <c r="E808" s="28"/>
    </row>
    <row r="809" ht="12.0" customHeight="1">
      <c r="C809" s="28"/>
      <c r="D809" s="28"/>
      <c r="E809" s="28"/>
    </row>
    <row r="810" ht="12.0" customHeight="1">
      <c r="C810" s="28"/>
      <c r="D810" s="28"/>
      <c r="E810" s="28"/>
    </row>
    <row r="811" ht="12.0" customHeight="1">
      <c r="C811" s="28"/>
      <c r="D811" s="28"/>
      <c r="E811" s="28"/>
    </row>
    <row r="812" ht="12.0" customHeight="1">
      <c r="C812" s="28"/>
      <c r="D812" s="28"/>
      <c r="E812" s="28"/>
    </row>
    <row r="813" ht="12.0" customHeight="1">
      <c r="C813" s="28"/>
      <c r="D813" s="28"/>
      <c r="E813" s="28"/>
    </row>
    <row r="814" ht="12.0" customHeight="1">
      <c r="C814" s="28"/>
      <c r="D814" s="28"/>
      <c r="E814" s="28"/>
    </row>
    <row r="815" ht="12.0" customHeight="1">
      <c r="C815" s="28"/>
      <c r="D815" s="28"/>
      <c r="E815" s="28"/>
    </row>
    <row r="816" ht="12.0" customHeight="1">
      <c r="C816" s="28"/>
      <c r="D816" s="28"/>
      <c r="E816" s="28"/>
    </row>
    <row r="817" ht="12.0" customHeight="1">
      <c r="C817" s="28"/>
      <c r="D817" s="28"/>
      <c r="E817" s="28"/>
    </row>
    <row r="818" ht="12.0" customHeight="1">
      <c r="C818" s="28"/>
      <c r="D818" s="28"/>
      <c r="E818" s="28"/>
    </row>
    <row r="819" ht="12.0" customHeight="1">
      <c r="C819" s="28"/>
      <c r="D819" s="28"/>
      <c r="E819" s="28"/>
    </row>
    <row r="820" ht="12.0" customHeight="1">
      <c r="C820" s="28"/>
      <c r="D820" s="28"/>
      <c r="E820" s="28"/>
    </row>
    <row r="821" ht="12.0" customHeight="1">
      <c r="C821" s="28"/>
      <c r="D821" s="28"/>
      <c r="E821" s="28"/>
    </row>
    <row r="822" ht="12.0" customHeight="1">
      <c r="C822" s="28"/>
      <c r="D822" s="28"/>
      <c r="E822" s="28"/>
    </row>
    <row r="823" ht="12.0" customHeight="1">
      <c r="C823" s="28"/>
      <c r="D823" s="28"/>
      <c r="E823" s="28"/>
    </row>
    <row r="824" ht="12.0" customHeight="1">
      <c r="C824" s="28"/>
      <c r="D824" s="28"/>
      <c r="E824" s="28"/>
    </row>
    <row r="825" ht="12.0" customHeight="1">
      <c r="C825" s="28"/>
      <c r="D825" s="28"/>
      <c r="E825" s="28"/>
    </row>
    <row r="826" ht="12.0" customHeight="1">
      <c r="C826" s="28"/>
      <c r="D826" s="28"/>
      <c r="E826" s="28"/>
    </row>
    <row r="827" ht="12.0" customHeight="1">
      <c r="C827" s="28"/>
      <c r="D827" s="28"/>
      <c r="E827" s="28"/>
    </row>
    <row r="828" ht="12.0" customHeight="1">
      <c r="C828" s="28"/>
      <c r="D828" s="28"/>
      <c r="E828" s="28"/>
    </row>
    <row r="829" ht="12.0" customHeight="1">
      <c r="C829" s="28"/>
      <c r="D829" s="28"/>
      <c r="E829" s="28"/>
    </row>
    <row r="830" ht="12.0" customHeight="1">
      <c r="C830" s="28"/>
      <c r="D830" s="28"/>
      <c r="E830" s="28"/>
    </row>
    <row r="831" ht="12.0" customHeight="1">
      <c r="C831" s="28"/>
      <c r="D831" s="28"/>
      <c r="E831" s="28"/>
    </row>
    <row r="832" ht="12.0" customHeight="1">
      <c r="C832" s="28"/>
      <c r="D832" s="28"/>
      <c r="E832" s="28"/>
    </row>
    <row r="833" ht="12.0" customHeight="1">
      <c r="C833" s="28"/>
      <c r="D833" s="28"/>
      <c r="E833" s="28"/>
    </row>
    <row r="834" ht="12.0" customHeight="1">
      <c r="C834" s="28"/>
      <c r="D834" s="28"/>
      <c r="E834" s="28"/>
    </row>
    <row r="835" ht="12.0" customHeight="1">
      <c r="C835" s="28"/>
      <c r="D835" s="28"/>
      <c r="E835" s="28"/>
    </row>
    <row r="836" ht="12.0" customHeight="1">
      <c r="C836" s="28"/>
      <c r="D836" s="28"/>
      <c r="E836" s="28"/>
    </row>
    <row r="837" ht="12.0" customHeight="1">
      <c r="C837" s="28"/>
      <c r="D837" s="28"/>
      <c r="E837" s="28"/>
    </row>
    <row r="838" ht="12.0" customHeight="1">
      <c r="C838" s="28"/>
      <c r="D838" s="28"/>
      <c r="E838" s="28"/>
    </row>
    <row r="839" ht="12.0" customHeight="1">
      <c r="C839" s="28"/>
      <c r="D839" s="28"/>
      <c r="E839" s="28"/>
    </row>
    <row r="840" ht="12.0" customHeight="1">
      <c r="C840" s="28"/>
      <c r="D840" s="28"/>
      <c r="E840" s="28"/>
    </row>
    <row r="841" ht="12.0" customHeight="1">
      <c r="C841" s="28"/>
      <c r="D841" s="28"/>
      <c r="E841" s="28"/>
    </row>
    <row r="842" ht="12.0" customHeight="1">
      <c r="C842" s="28"/>
      <c r="D842" s="28"/>
      <c r="E842" s="28"/>
    </row>
    <row r="843" ht="12.0" customHeight="1">
      <c r="C843" s="28"/>
      <c r="D843" s="28"/>
      <c r="E843" s="28"/>
    </row>
    <row r="844" ht="12.0" customHeight="1">
      <c r="C844" s="28"/>
      <c r="D844" s="28"/>
      <c r="E844" s="28"/>
    </row>
    <row r="845" ht="12.0" customHeight="1">
      <c r="C845" s="28"/>
      <c r="D845" s="28"/>
      <c r="E845" s="28"/>
    </row>
    <row r="846" ht="12.0" customHeight="1">
      <c r="C846" s="28"/>
      <c r="D846" s="28"/>
      <c r="E846" s="28"/>
    </row>
    <row r="847" ht="12.0" customHeight="1">
      <c r="C847" s="28"/>
      <c r="D847" s="28"/>
      <c r="E847" s="28"/>
    </row>
    <row r="848" ht="12.0" customHeight="1">
      <c r="C848" s="28"/>
      <c r="D848" s="28"/>
      <c r="E848" s="28"/>
    </row>
    <row r="849" ht="12.0" customHeight="1">
      <c r="C849" s="28"/>
      <c r="D849" s="28"/>
      <c r="E849" s="28"/>
    </row>
    <row r="850" ht="12.0" customHeight="1">
      <c r="C850" s="28"/>
      <c r="D850" s="28"/>
      <c r="E850" s="28"/>
    </row>
    <row r="851" ht="12.0" customHeight="1">
      <c r="C851" s="28"/>
      <c r="D851" s="28"/>
      <c r="E851" s="28"/>
    </row>
    <row r="852" ht="12.0" customHeight="1">
      <c r="C852" s="28"/>
      <c r="D852" s="28"/>
      <c r="E852" s="28"/>
    </row>
    <row r="853" ht="12.0" customHeight="1">
      <c r="C853" s="28"/>
      <c r="D853" s="28"/>
      <c r="E853" s="28"/>
    </row>
    <row r="854" ht="12.0" customHeight="1">
      <c r="C854" s="28"/>
      <c r="D854" s="28"/>
      <c r="E854" s="28"/>
    </row>
    <row r="855" ht="12.0" customHeight="1">
      <c r="C855" s="28"/>
      <c r="D855" s="28"/>
      <c r="E855" s="28"/>
    </row>
    <row r="856" ht="12.0" customHeight="1">
      <c r="C856" s="28"/>
      <c r="D856" s="28"/>
      <c r="E856" s="28"/>
    </row>
    <row r="857" ht="12.0" customHeight="1">
      <c r="C857" s="28"/>
      <c r="D857" s="28"/>
      <c r="E857" s="28"/>
    </row>
    <row r="858" ht="12.0" customHeight="1">
      <c r="C858" s="28"/>
      <c r="D858" s="28"/>
      <c r="E858" s="28"/>
    </row>
    <row r="859" ht="12.0" customHeight="1">
      <c r="C859" s="28"/>
      <c r="D859" s="28"/>
      <c r="E859" s="28"/>
    </row>
    <row r="860" ht="12.0" customHeight="1">
      <c r="C860" s="28"/>
      <c r="D860" s="28"/>
      <c r="E860" s="28"/>
    </row>
    <row r="861" ht="12.0" customHeight="1">
      <c r="C861" s="28"/>
      <c r="D861" s="28"/>
      <c r="E861" s="28"/>
    </row>
    <row r="862" ht="12.0" customHeight="1">
      <c r="C862" s="28"/>
      <c r="D862" s="28"/>
      <c r="E862" s="28"/>
    </row>
    <row r="863" ht="12.0" customHeight="1">
      <c r="C863" s="28"/>
      <c r="D863" s="28"/>
      <c r="E863" s="28"/>
    </row>
    <row r="864" ht="12.0" customHeight="1">
      <c r="C864" s="28"/>
      <c r="D864" s="28"/>
      <c r="E864" s="28"/>
    </row>
    <row r="865" ht="12.0" customHeight="1">
      <c r="C865" s="28"/>
      <c r="D865" s="28"/>
      <c r="E865" s="28"/>
    </row>
    <row r="866" ht="12.0" customHeight="1">
      <c r="C866" s="28"/>
      <c r="D866" s="28"/>
      <c r="E866" s="28"/>
    </row>
    <row r="867" ht="12.0" customHeight="1">
      <c r="C867" s="28"/>
      <c r="D867" s="28"/>
      <c r="E867" s="28"/>
    </row>
    <row r="868" ht="12.0" customHeight="1">
      <c r="C868" s="28"/>
      <c r="D868" s="28"/>
      <c r="E868" s="28"/>
    </row>
    <row r="869" ht="12.0" customHeight="1">
      <c r="C869" s="28"/>
      <c r="D869" s="28"/>
      <c r="E869" s="28"/>
    </row>
    <row r="870" ht="12.0" customHeight="1">
      <c r="C870" s="28"/>
      <c r="D870" s="28"/>
      <c r="E870" s="28"/>
    </row>
    <row r="871" ht="12.0" customHeight="1">
      <c r="C871" s="28"/>
      <c r="D871" s="28"/>
      <c r="E871" s="28"/>
    </row>
    <row r="872" ht="12.0" customHeight="1">
      <c r="C872" s="28"/>
      <c r="D872" s="28"/>
      <c r="E872" s="28"/>
    </row>
    <row r="873" ht="12.0" customHeight="1">
      <c r="C873" s="28"/>
      <c r="D873" s="28"/>
      <c r="E873" s="28"/>
    </row>
    <row r="874" ht="12.0" customHeight="1">
      <c r="C874" s="28"/>
      <c r="D874" s="28"/>
      <c r="E874" s="28"/>
    </row>
    <row r="875" ht="12.0" customHeight="1">
      <c r="C875" s="28"/>
      <c r="D875" s="28"/>
      <c r="E875" s="28"/>
    </row>
    <row r="876" ht="12.0" customHeight="1">
      <c r="C876" s="28"/>
      <c r="D876" s="28"/>
      <c r="E876" s="28"/>
    </row>
    <row r="877" ht="12.0" customHeight="1">
      <c r="C877" s="28"/>
      <c r="D877" s="28"/>
      <c r="E877" s="28"/>
    </row>
    <row r="878" ht="12.0" customHeight="1">
      <c r="C878" s="28"/>
      <c r="D878" s="28"/>
      <c r="E878" s="28"/>
    </row>
    <row r="879" ht="12.0" customHeight="1">
      <c r="C879" s="28"/>
      <c r="D879" s="28"/>
      <c r="E879" s="28"/>
    </row>
    <row r="880" ht="12.0" customHeight="1">
      <c r="C880" s="28"/>
      <c r="D880" s="28"/>
      <c r="E880" s="28"/>
    </row>
    <row r="881" ht="12.0" customHeight="1">
      <c r="C881" s="28"/>
      <c r="D881" s="28"/>
      <c r="E881" s="28"/>
    </row>
    <row r="882" ht="12.0" customHeight="1">
      <c r="C882" s="28"/>
      <c r="D882" s="28"/>
      <c r="E882" s="28"/>
    </row>
    <row r="883" ht="12.0" customHeight="1">
      <c r="C883" s="28"/>
      <c r="D883" s="28"/>
      <c r="E883" s="28"/>
    </row>
    <row r="884" ht="12.0" customHeight="1">
      <c r="C884" s="28"/>
      <c r="D884" s="28"/>
      <c r="E884" s="28"/>
    </row>
    <row r="885" ht="12.0" customHeight="1">
      <c r="C885" s="28"/>
      <c r="D885" s="28"/>
      <c r="E885" s="28"/>
    </row>
    <row r="886" ht="12.0" customHeight="1">
      <c r="C886" s="28"/>
      <c r="D886" s="28"/>
      <c r="E886" s="28"/>
    </row>
    <row r="887" ht="12.0" customHeight="1">
      <c r="C887" s="28"/>
      <c r="D887" s="28"/>
      <c r="E887" s="28"/>
    </row>
    <row r="888" ht="12.0" customHeight="1">
      <c r="C888" s="28"/>
      <c r="D888" s="28"/>
      <c r="E888" s="28"/>
    </row>
    <row r="889" ht="12.0" customHeight="1">
      <c r="C889" s="28"/>
      <c r="D889" s="28"/>
      <c r="E889" s="28"/>
    </row>
    <row r="890" ht="12.0" customHeight="1">
      <c r="C890" s="28"/>
      <c r="D890" s="28"/>
      <c r="E890" s="28"/>
    </row>
    <row r="891" ht="12.0" customHeight="1">
      <c r="C891" s="28"/>
      <c r="D891" s="28"/>
      <c r="E891" s="28"/>
    </row>
    <row r="892" ht="12.0" customHeight="1">
      <c r="C892" s="28"/>
      <c r="D892" s="28"/>
      <c r="E892" s="28"/>
    </row>
    <row r="893" ht="12.0" customHeight="1">
      <c r="C893" s="28"/>
      <c r="D893" s="28"/>
      <c r="E893" s="28"/>
    </row>
    <row r="894" ht="12.0" customHeight="1">
      <c r="C894" s="28"/>
      <c r="D894" s="28"/>
      <c r="E894" s="28"/>
    </row>
    <row r="895" ht="12.0" customHeight="1">
      <c r="C895" s="28"/>
      <c r="D895" s="28"/>
      <c r="E895" s="28"/>
    </row>
    <row r="896" ht="12.0" customHeight="1">
      <c r="C896" s="28"/>
      <c r="D896" s="28"/>
      <c r="E896" s="28"/>
    </row>
    <row r="897" ht="12.0" customHeight="1">
      <c r="C897" s="28"/>
      <c r="D897" s="28"/>
      <c r="E897" s="28"/>
    </row>
    <row r="898" ht="12.0" customHeight="1">
      <c r="C898" s="28"/>
      <c r="D898" s="28"/>
      <c r="E898" s="28"/>
    </row>
    <row r="899" ht="12.0" customHeight="1">
      <c r="C899" s="28"/>
      <c r="D899" s="28"/>
      <c r="E899" s="28"/>
    </row>
    <row r="900" ht="12.0" customHeight="1">
      <c r="C900" s="28"/>
      <c r="D900" s="28"/>
      <c r="E900" s="28"/>
    </row>
    <row r="901" ht="12.0" customHeight="1">
      <c r="C901" s="28"/>
      <c r="D901" s="28"/>
      <c r="E901" s="28"/>
    </row>
    <row r="902" ht="12.0" customHeight="1">
      <c r="C902" s="28"/>
      <c r="D902" s="28"/>
      <c r="E902" s="28"/>
    </row>
    <row r="903" ht="12.0" customHeight="1">
      <c r="C903" s="28"/>
      <c r="D903" s="28"/>
      <c r="E903" s="28"/>
    </row>
    <row r="904" ht="12.0" customHeight="1">
      <c r="C904" s="28"/>
      <c r="D904" s="28"/>
      <c r="E904" s="28"/>
    </row>
    <row r="905" ht="12.0" customHeight="1">
      <c r="C905" s="28"/>
      <c r="D905" s="28"/>
      <c r="E905" s="28"/>
    </row>
    <row r="906" ht="12.0" customHeight="1">
      <c r="C906" s="28"/>
      <c r="D906" s="28"/>
      <c r="E906" s="28"/>
    </row>
    <row r="907" ht="12.0" customHeight="1">
      <c r="C907" s="28"/>
      <c r="D907" s="28"/>
      <c r="E907" s="28"/>
    </row>
    <row r="908" ht="12.0" customHeight="1">
      <c r="C908" s="28"/>
      <c r="D908" s="28"/>
      <c r="E908" s="28"/>
    </row>
    <row r="909" ht="12.0" customHeight="1">
      <c r="C909" s="28"/>
      <c r="D909" s="28"/>
      <c r="E909" s="28"/>
    </row>
    <row r="910" ht="12.0" customHeight="1">
      <c r="C910" s="28"/>
      <c r="D910" s="28"/>
      <c r="E910" s="28"/>
    </row>
    <row r="911" ht="12.0" customHeight="1">
      <c r="C911" s="28"/>
      <c r="D911" s="28"/>
      <c r="E911" s="28"/>
    </row>
    <row r="912" ht="12.0" customHeight="1">
      <c r="C912" s="28"/>
      <c r="D912" s="28"/>
      <c r="E912" s="28"/>
    </row>
    <row r="913" ht="12.0" customHeight="1">
      <c r="C913" s="28"/>
      <c r="D913" s="28"/>
      <c r="E913" s="28"/>
    </row>
    <row r="914" ht="12.0" customHeight="1">
      <c r="C914" s="28"/>
      <c r="D914" s="28"/>
      <c r="E914" s="28"/>
    </row>
    <row r="915" ht="12.0" customHeight="1">
      <c r="C915" s="28"/>
      <c r="D915" s="28"/>
      <c r="E915" s="28"/>
    </row>
    <row r="916" ht="12.0" customHeight="1">
      <c r="C916" s="28"/>
      <c r="D916" s="28"/>
      <c r="E916" s="28"/>
    </row>
    <row r="917" ht="12.0" customHeight="1">
      <c r="C917" s="28"/>
      <c r="D917" s="28"/>
      <c r="E917" s="28"/>
    </row>
    <row r="918" ht="12.0" customHeight="1">
      <c r="C918" s="28"/>
      <c r="D918" s="28"/>
      <c r="E918" s="28"/>
    </row>
    <row r="919" ht="12.0" customHeight="1">
      <c r="C919" s="28"/>
      <c r="D919" s="28"/>
      <c r="E919" s="28"/>
    </row>
    <row r="920" ht="12.0" customHeight="1">
      <c r="C920" s="28"/>
      <c r="D920" s="28"/>
      <c r="E920" s="28"/>
    </row>
    <row r="921" ht="12.0" customHeight="1">
      <c r="C921" s="28"/>
      <c r="D921" s="28"/>
      <c r="E921" s="28"/>
    </row>
    <row r="922" ht="12.0" customHeight="1">
      <c r="C922" s="28"/>
      <c r="D922" s="28"/>
      <c r="E922" s="28"/>
    </row>
    <row r="923" ht="12.0" customHeight="1">
      <c r="C923" s="28"/>
      <c r="D923" s="28"/>
      <c r="E923" s="28"/>
    </row>
    <row r="924" ht="12.0" customHeight="1">
      <c r="C924" s="28"/>
      <c r="D924" s="28"/>
      <c r="E924" s="28"/>
    </row>
    <row r="925" ht="12.0" customHeight="1">
      <c r="C925" s="28"/>
      <c r="D925" s="28"/>
      <c r="E925" s="28"/>
    </row>
    <row r="926" ht="12.0" customHeight="1">
      <c r="C926" s="28"/>
      <c r="D926" s="28"/>
      <c r="E926" s="28"/>
    </row>
    <row r="927" ht="12.0" customHeight="1">
      <c r="C927" s="28"/>
      <c r="D927" s="28"/>
      <c r="E927" s="28"/>
    </row>
    <row r="928" ht="12.0" customHeight="1">
      <c r="C928" s="28"/>
      <c r="D928" s="28"/>
      <c r="E928" s="28"/>
    </row>
    <row r="929" ht="12.0" customHeight="1">
      <c r="C929" s="28"/>
      <c r="D929" s="28"/>
      <c r="E929" s="28"/>
    </row>
    <row r="930" ht="12.0" customHeight="1">
      <c r="C930" s="28"/>
      <c r="D930" s="28"/>
      <c r="E930" s="28"/>
    </row>
    <row r="931" ht="12.0" customHeight="1">
      <c r="C931" s="28"/>
      <c r="D931" s="28"/>
      <c r="E931" s="28"/>
    </row>
    <row r="932" ht="12.0" customHeight="1">
      <c r="C932" s="28"/>
      <c r="D932" s="28"/>
      <c r="E932" s="28"/>
    </row>
    <row r="933" ht="12.0" customHeight="1">
      <c r="C933" s="28"/>
      <c r="D933" s="28"/>
      <c r="E933" s="28"/>
    </row>
    <row r="934" ht="12.0" customHeight="1">
      <c r="C934" s="28"/>
      <c r="D934" s="28"/>
      <c r="E934" s="28"/>
    </row>
    <row r="935" ht="12.0" customHeight="1">
      <c r="C935" s="28"/>
      <c r="D935" s="28"/>
      <c r="E935" s="28"/>
    </row>
    <row r="936" ht="12.0" customHeight="1">
      <c r="C936" s="28"/>
      <c r="D936" s="28"/>
      <c r="E936" s="28"/>
    </row>
    <row r="937" ht="12.0" customHeight="1">
      <c r="C937" s="28"/>
      <c r="D937" s="28"/>
      <c r="E937" s="28"/>
    </row>
    <row r="938" ht="12.0" customHeight="1">
      <c r="C938" s="28"/>
      <c r="D938" s="28"/>
      <c r="E938" s="28"/>
    </row>
    <row r="939" ht="12.0" customHeight="1">
      <c r="C939" s="28"/>
      <c r="D939" s="28"/>
      <c r="E939" s="28"/>
    </row>
    <row r="940" ht="12.0" customHeight="1">
      <c r="C940" s="28"/>
      <c r="D940" s="28"/>
      <c r="E940" s="28"/>
    </row>
    <row r="941" ht="12.0" customHeight="1">
      <c r="C941" s="28"/>
      <c r="D941" s="28"/>
      <c r="E941" s="28"/>
    </row>
    <row r="942" ht="12.0" customHeight="1">
      <c r="C942" s="28"/>
      <c r="D942" s="28"/>
      <c r="E942" s="28"/>
    </row>
    <row r="943" ht="12.0" customHeight="1">
      <c r="C943" s="28"/>
      <c r="D943" s="28"/>
      <c r="E943" s="28"/>
    </row>
    <row r="944" ht="12.0" customHeight="1">
      <c r="C944" s="28"/>
      <c r="D944" s="28"/>
      <c r="E944" s="28"/>
    </row>
    <row r="945" ht="12.0" customHeight="1">
      <c r="C945" s="28"/>
      <c r="D945" s="28"/>
      <c r="E945" s="28"/>
    </row>
    <row r="946" ht="12.0" customHeight="1">
      <c r="C946" s="28"/>
      <c r="D946" s="28"/>
      <c r="E946" s="28"/>
    </row>
    <row r="947" ht="12.0" customHeight="1">
      <c r="C947" s="28"/>
      <c r="D947" s="28"/>
      <c r="E947" s="28"/>
    </row>
    <row r="948" ht="12.0" customHeight="1">
      <c r="C948" s="28"/>
      <c r="D948" s="28"/>
      <c r="E948" s="28"/>
    </row>
    <row r="949" ht="12.0" customHeight="1">
      <c r="C949" s="28"/>
      <c r="D949" s="28"/>
      <c r="E949" s="28"/>
    </row>
    <row r="950" ht="12.0" customHeight="1">
      <c r="C950" s="28"/>
      <c r="D950" s="28"/>
      <c r="E950" s="28"/>
    </row>
    <row r="951" ht="12.0" customHeight="1">
      <c r="C951" s="28"/>
      <c r="D951" s="28"/>
      <c r="E951" s="28"/>
    </row>
    <row r="952" ht="12.0" customHeight="1">
      <c r="C952" s="28"/>
      <c r="D952" s="28"/>
      <c r="E952" s="28"/>
    </row>
    <row r="953" ht="12.0" customHeight="1">
      <c r="C953" s="28"/>
      <c r="D953" s="28"/>
      <c r="E953" s="28"/>
    </row>
    <row r="954" ht="12.0" customHeight="1">
      <c r="C954" s="28"/>
      <c r="D954" s="28"/>
      <c r="E954" s="28"/>
    </row>
    <row r="955" ht="12.0" customHeight="1">
      <c r="C955" s="28"/>
      <c r="D955" s="28"/>
      <c r="E955" s="28"/>
    </row>
    <row r="956" ht="12.0" customHeight="1">
      <c r="C956" s="28"/>
      <c r="D956" s="28"/>
      <c r="E956" s="28"/>
    </row>
    <row r="957" ht="12.0" customHeight="1">
      <c r="C957" s="28"/>
      <c r="D957" s="28"/>
      <c r="E957" s="28"/>
    </row>
    <row r="958" ht="12.0" customHeight="1">
      <c r="C958" s="28"/>
      <c r="D958" s="28"/>
      <c r="E958" s="28"/>
    </row>
    <row r="959" ht="12.0" customHeight="1">
      <c r="C959" s="28"/>
      <c r="D959" s="28"/>
      <c r="E959" s="28"/>
    </row>
    <row r="960" ht="12.0" customHeight="1">
      <c r="C960" s="28"/>
      <c r="D960" s="28"/>
      <c r="E960" s="28"/>
    </row>
    <row r="961" ht="12.0" customHeight="1">
      <c r="C961" s="28"/>
      <c r="D961" s="28"/>
      <c r="E961" s="28"/>
    </row>
    <row r="962" ht="12.0" customHeight="1">
      <c r="C962" s="28"/>
      <c r="D962" s="28"/>
      <c r="E962" s="28"/>
    </row>
    <row r="963" ht="12.0" customHeight="1">
      <c r="C963" s="28"/>
      <c r="D963" s="28"/>
      <c r="E963" s="28"/>
    </row>
    <row r="964" ht="12.0" customHeight="1">
      <c r="C964" s="28"/>
      <c r="D964" s="28"/>
      <c r="E964" s="28"/>
    </row>
    <row r="965" ht="12.0" customHeight="1">
      <c r="C965" s="28"/>
      <c r="D965" s="28"/>
      <c r="E965" s="28"/>
    </row>
    <row r="966" ht="12.0" customHeight="1">
      <c r="C966" s="28"/>
      <c r="D966" s="28"/>
      <c r="E966" s="28"/>
    </row>
    <row r="967" ht="12.0" customHeight="1">
      <c r="C967" s="28"/>
      <c r="D967" s="28"/>
      <c r="E967" s="28"/>
    </row>
    <row r="968" ht="12.0" customHeight="1">
      <c r="C968" s="28"/>
      <c r="D968" s="28"/>
      <c r="E968" s="28"/>
    </row>
    <row r="969" ht="12.0" customHeight="1">
      <c r="C969" s="28"/>
      <c r="D969" s="28"/>
      <c r="E969" s="28"/>
    </row>
    <row r="970" ht="12.0" customHeight="1">
      <c r="C970" s="28"/>
      <c r="D970" s="28"/>
      <c r="E970" s="28"/>
    </row>
    <row r="971" ht="12.0" customHeight="1">
      <c r="C971" s="28"/>
      <c r="D971" s="28"/>
      <c r="E971" s="28"/>
    </row>
    <row r="972" ht="12.0" customHeight="1">
      <c r="C972" s="28"/>
      <c r="D972" s="28"/>
      <c r="E972" s="28"/>
    </row>
    <row r="973" ht="12.0" customHeight="1">
      <c r="C973" s="28"/>
      <c r="D973" s="28"/>
      <c r="E973" s="28"/>
    </row>
    <row r="974" ht="12.0" customHeight="1">
      <c r="C974" s="28"/>
      <c r="D974" s="28"/>
      <c r="E974" s="28"/>
    </row>
    <row r="975" ht="12.0" customHeight="1">
      <c r="C975" s="28"/>
      <c r="D975" s="28"/>
      <c r="E975" s="28"/>
    </row>
    <row r="976" ht="12.0" customHeight="1">
      <c r="C976" s="28"/>
      <c r="D976" s="28"/>
      <c r="E976" s="28"/>
    </row>
    <row r="977" ht="12.0" customHeight="1">
      <c r="C977" s="28"/>
      <c r="D977" s="28"/>
      <c r="E977" s="28"/>
    </row>
    <row r="978" ht="12.0" customHeight="1">
      <c r="C978" s="28"/>
      <c r="D978" s="28"/>
      <c r="E978" s="28"/>
    </row>
    <row r="979" ht="12.0" customHeight="1">
      <c r="C979" s="28"/>
      <c r="D979" s="28"/>
      <c r="E979" s="28"/>
    </row>
    <row r="980" ht="12.0" customHeight="1">
      <c r="C980" s="28"/>
      <c r="D980" s="28"/>
      <c r="E980" s="28"/>
    </row>
    <row r="981" ht="12.0" customHeight="1">
      <c r="C981" s="28"/>
      <c r="D981" s="28"/>
      <c r="E981" s="28"/>
    </row>
    <row r="982" ht="12.0" customHeight="1">
      <c r="C982" s="28"/>
      <c r="D982" s="28"/>
      <c r="E982" s="28"/>
    </row>
    <row r="983" ht="12.0" customHeight="1">
      <c r="C983" s="28"/>
      <c r="D983" s="28"/>
      <c r="E983" s="28"/>
    </row>
    <row r="984" ht="12.0" customHeight="1">
      <c r="C984" s="28"/>
      <c r="D984" s="28"/>
      <c r="E984" s="28"/>
    </row>
    <row r="985" ht="12.0" customHeight="1">
      <c r="C985" s="28"/>
      <c r="D985" s="28"/>
      <c r="E985" s="28"/>
    </row>
    <row r="986" ht="12.0" customHeight="1">
      <c r="C986" s="28"/>
      <c r="D986" s="28"/>
      <c r="E986" s="28"/>
    </row>
    <row r="987" ht="12.0" customHeight="1">
      <c r="C987" s="28"/>
      <c r="D987" s="28"/>
      <c r="E987" s="28"/>
    </row>
    <row r="988" ht="12.0" customHeight="1">
      <c r="C988" s="28"/>
      <c r="D988" s="28"/>
      <c r="E988" s="28"/>
    </row>
    <row r="989" ht="12.0" customHeight="1">
      <c r="C989" s="28"/>
      <c r="D989" s="28"/>
      <c r="E989" s="28"/>
    </row>
    <row r="990" ht="12.0" customHeight="1">
      <c r="C990" s="28"/>
      <c r="D990" s="28"/>
      <c r="E990" s="28"/>
    </row>
    <row r="991" ht="12.0" customHeight="1">
      <c r="C991" s="28"/>
      <c r="D991" s="28"/>
      <c r="E991" s="28"/>
    </row>
    <row r="992" ht="12.0" customHeight="1">
      <c r="C992" s="28"/>
      <c r="D992" s="28"/>
      <c r="E992" s="28"/>
    </row>
    <row r="993" ht="12.0" customHeight="1">
      <c r="C993" s="28"/>
      <c r="D993" s="28"/>
      <c r="E993" s="28"/>
    </row>
    <row r="994" ht="12.0" customHeight="1">
      <c r="C994" s="28"/>
      <c r="D994" s="28"/>
      <c r="E994" s="28"/>
    </row>
    <row r="995" ht="12.0" customHeight="1">
      <c r="C995" s="28"/>
      <c r="D995" s="28"/>
      <c r="E995" s="28"/>
    </row>
    <row r="996" ht="12.0" customHeight="1">
      <c r="C996" s="28"/>
      <c r="D996" s="28"/>
      <c r="E996" s="28"/>
    </row>
    <row r="997" ht="12.0" customHeight="1">
      <c r="C997" s="28"/>
      <c r="D997" s="28"/>
      <c r="E997" s="28"/>
    </row>
    <row r="998" ht="12.0" customHeight="1">
      <c r="C998" s="28"/>
      <c r="D998" s="28"/>
      <c r="E998" s="28"/>
    </row>
    <row r="999" ht="12.0" customHeight="1">
      <c r="C999" s="28"/>
      <c r="D999" s="28"/>
      <c r="E999" s="28"/>
    </row>
    <row r="1000" ht="12.0" customHeight="1">
      <c r="C1000" s="28"/>
      <c r="D1000" s="28"/>
      <c r="E1000" s="28"/>
    </row>
  </sheetData>
  <mergeCells count="95">
    <mergeCell ref="B1:J1"/>
    <mergeCell ref="E2:J2"/>
    <mergeCell ref="E3:J3"/>
    <mergeCell ref="E4:J4"/>
    <mergeCell ref="D5:G5"/>
    <mergeCell ref="D6:G6"/>
    <mergeCell ref="E7:G7"/>
    <mergeCell ref="G16:H16"/>
    <mergeCell ref="I16:J16"/>
    <mergeCell ref="D11:G11"/>
    <mergeCell ref="D12:G12"/>
    <mergeCell ref="E13:G13"/>
    <mergeCell ref="E15:F15"/>
    <mergeCell ref="G15:H15"/>
    <mergeCell ref="I15:J15"/>
    <mergeCell ref="E16:F16"/>
    <mergeCell ref="G19:H19"/>
    <mergeCell ref="I19:J19"/>
    <mergeCell ref="E17:F17"/>
    <mergeCell ref="G17:H17"/>
    <mergeCell ref="I17:J17"/>
    <mergeCell ref="E18:F18"/>
    <mergeCell ref="G18:H18"/>
    <mergeCell ref="I18:J18"/>
    <mergeCell ref="E19:F19"/>
    <mergeCell ref="E20:F20"/>
    <mergeCell ref="G20:H20"/>
    <mergeCell ref="I20:J20"/>
    <mergeCell ref="E21:F21"/>
    <mergeCell ref="G21:H21"/>
    <mergeCell ref="I21:J21"/>
    <mergeCell ref="G23:I23"/>
    <mergeCell ref="G24:I24"/>
    <mergeCell ref="G25:I25"/>
    <mergeCell ref="G26:I26"/>
    <mergeCell ref="G27:I27"/>
    <mergeCell ref="G28:I28"/>
    <mergeCell ref="G29:I29"/>
    <mergeCell ref="G34:I34"/>
    <mergeCell ref="C120:E120"/>
    <mergeCell ref="C121:E121"/>
    <mergeCell ref="C122:E122"/>
    <mergeCell ref="C123:E123"/>
    <mergeCell ref="C113:E113"/>
    <mergeCell ref="C114:E114"/>
    <mergeCell ref="C115:E115"/>
    <mergeCell ref="C116:E116"/>
    <mergeCell ref="C117:E117"/>
    <mergeCell ref="C118:E118"/>
    <mergeCell ref="C119:E119"/>
    <mergeCell ref="D34:E34"/>
    <mergeCell ref="D35:E35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B67:J67"/>
    <mergeCell ref="B68:J68"/>
    <mergeCell ref="B69:J69"/>
    <mergeCell ref="C58:E58"/>
    <mergeCell ref="C59:E59"/>
    <mergeCell ref="C60:E60"/>
    <mergeCell ref="C61:E61"/>
    <mergeCell ref="C62:E62"/>
    <mergeCell ref="C63:E63"/>
    <mergeCell ref="B64:E64"/>
    <mergeCell ref="C51:E51"/>
    <mergeCell ref="C52:E52"/>
    <mergeCell ref="C53:E53"/>
    <mergeCell ref="C54:E54"/>
    <mergeCell ref="C55:E55"/>
    <mergeCell ref="C56:E56"/>
    <mergeCell ref="C57:E57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</mergeCells>
  <printOptions/>
  <pageMargins bottom="0.3937007874015748" footer="0.0" header="0.0" left="0.3937007874015748" right="0.1968503937007874" top="0.5905511811023623"/>
  <pageSetup paperSize="9" orientation="portrait"/>
  <headerFooter>
    <oddFooter>&amp;LZpracováno programem BUILDpower S,  © RTS, a.s.&amp;RStránka &amp;P z </oddFooter>
  </headerFooter>
  <rowBreaks count="2" manualBreakCount="2">
    <brk id="36" man="1"/>
    <brk id="9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66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4.25"/>
    <col customWidth="1" min="2" max="2" width="14.5"/>
    <col customWidth="1" min="3" max="3" width="38.25"/>
    <col customWidth="1" min="4" max="4" width="4.5"/>
    <col customWidth="1" min="5" max="5" width="10.5"/>
    <col customWidth="1" min="6" max="6" width="9.88"/>
    <col customWidth="1" min="7" max="7" width="12.75"/>
    <col customWidth="1" min="8" max="26" width="9.13"/>
  </cols>
  <sheetData>
    <row r="1" ht="12.0" customHeight="1">
      <c r="A1" s="173" t="s">
        <v>163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</row>
    <row r="2" ht="24.75" customHeight="1">
      <c r="A2" s="175" t="s">
        <v>164</v>
      </c>
      <c r="B2" s="176"/>
      <c r="C2" s="177"/>
      <c r="D2" s="86"/>
      <c r="E2" s="86"/>
      <c r="F2" s="86"/>
      <c r="G2" s="73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</row>
    <row r="3" ht="24.75" customHeight="1">
      <c r="A3" s="175" t="s">
        <v>165</v>
      </c>
      <c r="B3" s="176"/>
      <c r="C3" s="177"/>
      <c r="D3" s="86"/>
      <c r="E3" s="86"/>
      <c r="F3" s="86"/>
      <c r="G3" s="73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</row>
    <row r="4" ht="24.75" customHeight="1">
      <c r="A4" s="175" t="s">
        <v>166</v>
      </c>
      <c r="B4" s="176"/>
      <c r="C4" s="177"/>
      <c r="D4" s="86"/>
      <c r="E4" s="86"/>
      <c r="F4" s="86"/>
      <c r="G4" s="73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</row>
    <row r="5" ht="12.0" customHeight="1">
      <c r="A5" s="174"/>
      <c r="B5" s="178"/>
      <c r="C5" s="179"/>
      <c r="D5" s="180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</row>
    <row r="6" ht="12.0" customHeight="1">
      <c r="A6" s="174"/>
      <c r="B6" s="174"/>
      <c r="C6" s="181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</row>
    <row r="7" ht="12.0" customHeight="1">
      <c r="A7" s="174"/>
      <c r="B7" s="174"/>
      <c r="C7" s="181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</row>
    <row r="8" ht="12.0" customHeight="1">
      <c r="A8" s="174"/>
      <c r="B8" s="174"/>
      <c r="C8" s="181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</row>
    <row r="9" ht="12.0" customHeight="1">
      <c r="A9" s="174"/>
      <c r="B9" s="174"/>
      <c r="C9" s="181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</row>
    <row r="10" ht="12.0" customHeight="1">
      <c r="A10" s="174"/>
      <c r="B10" s="174"/>
      <c r="C10" s="181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</row>
    <row r="11" ht="12.0" customHeight="1">
      <c r="A11" s="174"/>
      <c r="B11" s="174"/>
      <c r="C11" s="181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</row>
    <row r="12" ht="12.0" customHeight="1">
      <c r="A12" s="174"/>
      <c r="B12" s="174"/>
      <c r="C12" s="181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</row>
    <row r="13" ht="12.0" customHeight="1">
      <c r="A13" s="174"/>
      <c r="B13" s="174"/>
      <c r="C13" s="181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</row>
    <row r="14" ht="12.0" customHeight="1">
      <c r="A14" s="174"/>
      <c r="B14" s="174"/>
      <c r="C14" s="181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</row>
    <row r="15" ht="12.0" customHeight="1">
      <c r="A15" s="174"/>
      <c r="B15" s="174"/>
      <c r="C15" s="181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</row>
    <row r="16" ht="12.0" customHeight="1">
      <c r="A16" s="174"/>
      <c r="B16" s="174"/>
      <c r="C16" s="181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</row>
    <row r="17" ht="12.0" customHeight="1">
      <c r="A17" s="174"/>
      <c r="B17" s="174"/>
      <c r="C17" s="181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</row>
    <row r="18" ht="12.0" customHeight="1">
      <c r="A18" s="174"/>
      <c r="B18" s="174"/>
      <c r="C18" s="181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</row>
    <row r="19" ht="12.0" customHeight="1">
      <c r="A19" s="174"/>
      <c r="B19" s="174"/>
      <c r="C19" s="181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</row>
    <row r="20" ht="12.0" customHeight="1">
      <c r="A20" s="174"/>
      <c r="B20" s="174"/>
      <c r="C20" s="181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</row>
    <row r="21" ht="12.0" customHeight="1">
      <c r="A21" s="174"/>
      <c r="B21" s="174"/>
      <c r="C21" s="181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</row>
    <row r="22" ht="12.0" customHeight="1">
      <c r="A22" s="174"/>
      <c r="B22" s="174"/>
      <c r="C22" s="181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</row>
    <row r="23" ht="12.0" customHeight="1">
      <c r="A23" s="174"/>
      <c r="B23" s="174"/>
      <c r="C23" s="181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</row>
    <row r="24" ht="12.0" customHeight="1">
      <c r="A24" s="174"/>
      <c r="B24" s="174"/>
      <c r="C24" s="181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</row>
    <row r="25" ht="12.0" customHeight="1">
      <c r="A25" s="174"/>
      <c r="B25" s="174"/>
      <c r="C25" s="181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</row>
    <row r="26" ht="12.0" customHeight="1">
      <c r="A26" s="174"/>
      <c r="B26" s="174"/>
      <c r="C26" s="181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</row>
    <row r="27" ht="12.0" customHeight="1">
      <c r="A27" s="174"/>
      <c r="B27" s="174"/>
      <c r="C27" s="181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</row>
    <row r="28" ht="12.0" customHeight="1">
      <c r="A28" s="174"/>
      <c r="B28" s="174"/>
      <c r="C28" s="181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</row>
    <row r="29" ht="12.0" customHeight="1">
      <c r="A29" s="174"/>
      <c r="B29" s="174"/>
      <c r="C29" s="181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</row>
    <row r="30" ht="12.0" customHeight="1">
      <c r="A30" s="174"/>
      <c r="B30" s="174"/>
      <c r="C30" s="181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</row>
    <row r="31" ht="12.0" customHeight="1">
      <c r="A31" s="174"/>
      <c r="B31" s="174"/>
      <c r="C31" s="181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</row>
    <row r="32" ht="12.0" customHeight="1">
      <c r="A32" s="174"/>
      <c r="B32" s="174"/>
      <c r="C32" s="181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</row>
    <row r="33" ht="12.0" customHeight="1">
      <c r="A33" s="174"/>
      <c r="B33" s="174"/>
      <c r="C33" s="181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</row>
    <row r="34" ht="12.0" customHeight="1">
      <c r="A34" s="174"/>
      <c r="B34" s="174"/>
      <c r="C34" s="181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</row>
    <row r="35" ht="12.0" customHeight="1">
      <c r="A35" s="174"/>
      <c r="B35" s="174"/>
      <c r="C35" s="181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</row>
    <row r="36" ht="12.0" customHeight="1">
      <c r="A36" s="174"/>
      <c r="B36" s="174"/>
      <c r="C36" s="181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</row>
    <row r="37" ht="12.0" customHeight="1">
      <c r="A37" s="174"/>
      <c r="B37" s="174"/>
      <c r="C37" s="181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</row>
    <row r="38" ht="12.0" customHeight="1">
      <c r="A38" s="174"/>
      <c r="B38" s="174"/>
      <c r="C38" s="181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</row>
    <row r="39" ht="12.0" customHeight="1">
      <c r="A39" s="174"/>
      <c r="B39" s="174"/>
      <c r="C39" s="181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</row>
    <row r="40" ht="12.0" customHeight="1">
      <c r="A40" s="174"/>
      <c r="B40" s="174"/>
      <c r="C40" s="181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</row>
    <row r="41" ht="12.0" customHeight="1">
      <c r="A41" s="174"/>
      <c r="B41" s="174"/>
      <c r="C41" s="181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</row>
    <row r="42" ht="12.0" customHeight="1">
      <c r="A42" s="174"/>
      <c r="B42" s="174"/>
      <c r="C42" s="181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</row>
    <row r="43" ht="12.0" customHeight="1">
      <c r="A43" s="174"/>
      <c r="B43" s="174"/>
      <c r="C43" s="181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</row>
    <row r="44" ht="12.0" customHeight="1">
      <c r="A44" s="174"/>
      <c r="B44" s="174"/>
      <c r="C44" s="181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</row>
    <row r="45" ht="12.0" customHeight="1">
      <c r="A45" s="174"/>
      <c r="B45" s="174"/>
      <c r="C45" s="181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</row>
    <row r="46" ht="12.0" customHeight="1">
      <c r="A46" s="174"/>
      <c r="B46" s="174"/>
      <c r="C46" s="181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</row>
    <row r="47" ht="12.0" customHeight="1">
      <c r="A47" s="174"/>
      <c r="B47" s="174"/>
      <c r="C47" s="181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</row>
    <row r="48" ht="12.0" customHeight="1">
      <c r="A48" s="174"/>
      <c r="B48" s="174"/>
      <c r="C48" s="181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</row>
    <row r="49" ht="12.0" customHeight="1">
      <c r="A49" s="174"/>
      <c r="B49" s="174"/>
      <c r="C49" s="181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</row>
    <row r="50" ht="12.0" customHeight="1">
      <c r="A50" s="174"/>
      <c r="B50" s="174"/>
      <c r="C50" s="181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</row>
    <row r="51" ht="12.0" customHeight="1">
      <c r="A51" s="174"/>
      <c r="B51" s="174"/>
      <c r="C51" s="181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</row>
    <row r="52" ht="12.0" customHeight="1">
      <c r="A52" s="174"/>
      <c r="B52" s="174"/>
      <c r="C52" s="181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</row>
    <row r="53" ht="12.0" customHeight="1">
      <c r="A53" s="174"/>
      <c r="B53" s="174"/>
      <c r="C53" s="181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</row>
    <row r="54" ht="12.0" customHeight="1">
      <c r="A54" s="174"/>
      <c r="B54" s="174"/>
      <c r="C54" s="181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</row>
    <row r="55" ht="12.0" customHeight="1">
      <c r="A55" s="174"/>
      <c r="B55" s="174"/>
      <c r="C55" s="181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</row>
    <row r="56" ht="12.0" customHeight="1">
      <c r="A56" s="174"/>
      <c r="B56" s="174"/>
      <c r="C56" s="181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</row>
    <row r="57" ht="12.0" customHeight="1">
      <c r="A57" s="174"/>
      <c r="B57" s="174"/>
      <c r="C57" s="181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</row>
    <row r="58" ht="12.0" customHeight="1">
      <c r="A58" s="174"/>
      <c r="B58" s="174"/>
      <c r="C58" s="181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</row>
    <row r="59" ht="12.0" customHeight="1">
      <c r="A59" s="174"/>
      <c r="B59" s="174"/>
      <c r="C59" s="181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</row>
    <row r="60" ht="12.0" customHeight="1">
      <c r="A60" s="174"/>
      <c r="B60" s="174"/>
      <c r="C60" s="181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</row>
    <row r="61" ht="12.0" customHeight="1">
      <c r="A61" s="174"/>
      <c r="B61" s="174"/>
      <c r="C61" s="181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</row>
    <row r="62" ht="12.0" customHeight="1">
      <c r="A62" s="174"/>
      <c r="B62" s="174"/>
      <c r="C62" s="181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</row>
    <row r="63" ht="12.0" customHeight="1">
      <c r="A63" s="174"/>
      <c r="B63" s="174"/>
      <c r="C63" s="181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</row>
    <row r="64" ht="12.0" customHeight="1">
      <c r="A64" s="174"/>
      <c r="B64" s="174"/>
      <c r="C64" s="181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</row>
    <row r="65" ht="12.0" customHeight="1">
      <c r="A65" s="174"/>
      <c r="B65" s="174"/>
      <c r="C65" s="181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</row>
    <row r="66" ht="12.0" customHeight="1">
      <c r="A66" s="174"/>
      <c r="B66" s="174"/>
      <c r="C66" s="181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</row>
    <row r="67" ht="12.0" customHeight="1">
      <c r="A67" s="174"/>
      <c r="B67" s="174"/>
      <c r="C67" s="181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</row>
    <row r="68" ht="12.0" customHeight="1">
      <c r="A68" s="174"/>
      <c r="B68" s="174"/>
      <c r="C68" s="181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</row>
    <row r="69" ht="12.0" customHeight="1">
      <c r="A69" s="174"/>
      <c r="B69" s="174"/>
      <c r="C69" s="181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</row>
    <row r="70" ht="12.0" customHeight="1">
      <c r="A70" s="174"/>
      <c r="B70" s="174"/>
      <c r="C70" s="181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</row>
    <row r="71" ht="12.0" customHeight="1">
      <c r="A71" s="174"/>
      <c r="B71" s="174"/>
      <c r="C71" s="181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</row>
    <row r="72" ht="12.0" customHeight="1">
      <c r="A72" s="174"/>
      <c r="B72" s="174"/>
      <c r="C72" s="181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</row>
    <row r="73" ht="12.0" customHeight="1">
      <c r="A73" s="174"/>
      <c r="B73" s="174"/>
      <c r="C73" s="181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</row>
    <row r="74" ht="12.0" customHeight="1">
      <c r="A74" s="174"/>
      <c r="B74" s="174"/>
      <c r="C74" s="181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</row>
    <row r="75" ht="12.0" customHeight="1">
      <c r="A75" s="174"/>
      <c r="B75" s="174"/>
      <c r="C75" s="181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</row>
    <row r="76" ht="12.0" customHeight="1">
      <c r="A76" s="174"/>
      <c r="B76" s="174"/>
      <c r="C76" s="181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</row>
    <row r="77" ht="12.0" customHeight="1">
      <c r="A77" s="174"/>
      <c r="B77" s="174"/>
      <c r="C77" s="181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</row>
    <row r="78" ht="12.0" customHeight="1">
      <c r="A78" s="174"/>
      <c r="B78" s="174"/>
      <c r="C78" s="181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</row>
    <row r="79" ht="12.0" customHeight="1">
      <c r="A79" s="174"/>
      <c r="B79" s="174"/>
      <c r="C79" s="181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</row>
    <row r="80" ht="12.0" customHeight="1">
      <c r="A80" s="174"/>
      <c r="B80" s="174"/>
      <c r="C80" s="181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</row>
    <row r="81" ht="12.0" customHeight="1">
      <c r="A81" s="174"/>
      <c r="B81" s="174"/>
      <c r="C81" s="181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</row>
    <row r="82" ht="12.0" customHeight="1">
      <c r="A82" s="174"/>
      <c r="B82" s="174"/>
      <c r="C82" s="181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</row>
    <row r="83" ht="12.0" customHeight="1">
      <c r="A83" s="174"/>
      <c r="B83" s="174"/>
      <c r="C83" s="181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</row>
    <row r="84" ht="12.0" customHeight="1">
      <c r="A84" s="174"/>
      <c r="B84" s="174"/>
      <c r="C84" s="181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</row>
    <row r="85" ht="12.0" customHeight="1">
      <c r="A85" s="174"/>
      <c r="B85" s="174"/>
      <c r="C85" s="181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</row>
    <row r="86" ht="12.0" customHeight="1">
      <c r="A86" s="174"/>
      <c r="B86" s="174"/>
      <c r="C86" s="181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</row>
    <row r="87" ht="12.0" customHeight="1">
      <c r="A87" s="174"/>
      <c r="B87" s="174"/>
      <c r="C87" s="181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</row>
    <row r="88" ht="12.0" customHeight="1">
      <c r="A88" s="174"/>
      <c r="B88" s="174"/>
      <c r="C88" s="181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</row>
    <row r="89" ht="12.0" customHeight="1">
      <c r="A89" s="174"/>
      <c r="B89" s="174"/>
      <c r="C89" s="181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</row>
    <row r="90" ht="12.0" customHeight="1">
      <c r="A90" s="174"/>
      <c r="B90" s="174"/>
      <c r="C90" s="181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174"/>
    </row>
    <row r="91" ht="12.0" customHeight="1">
      <c r="A91" s="174"/>
      <c r="B91" s="174"/>
      <c r="C91" s="181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</row>
    <row r="92" ht="12.0" customHeight="1">
      <c r="A92" s="174"/>
      <c r="B92" s="174"/>
      <c r="C92" s="181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</row>
    <row r="93" ht="12.0" customHeight="1">
      <c r="A93" s="174"/>
      <c r="B93" s="174"/>
      <c r="C93" s="181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</row>
    <row r="94" ht="12.0" customHeight="1">
      <c r="A94" s="174"/>
      <c r="B94" s="174"/>
      <c r="C94" s="181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</row>
    <row r="95" ht="12.0" customHeight="1">
      <c r="A95" s="174"/>
      <c r="B95" s="174"/>
      <c r="C95" s="181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</row>
    <row r="96" ht="12.0" customHeight="1">
      <c r="A96" s="174"/>
      <c r="B96" s="174"/>
      <c r="C96" s="181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</row>
    <row r="97" ht="12.0" customHeight="1">
      <c r="A97" s="174"/>
      <c r="B97" s="174"/>
      <c r="C97" s="181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</row>
    <row r="98" ht="12.0" customHeight="1">
      <c r="A98" s="174"/>
      <c r="B98" s="174"/>
      <c r="C98" s="181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</row>
    <row r="99" ht="12.0" customHeight="1">
      <c r="A99" s="174"/>
      <c r="B99" s="174"/>
      <c r="C99" s="181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</row>
    <row r="100" ht="12.0" customHeight="1">
      <c r="A100" s="174"/>
      <c r="B100" s="174"/>
      <c r="C100" s="181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</row>
    <row r="101" ht="12.0" customHeight="1">
      <c r="A101" s="174"/>
      <c r="B101" s="174"/>
      <c r="C101" s="181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</row>
    <row r="102" ht="12.0" customHeight="1">
      <c r="A102" s="174"/>
      <c r="B102" s="174"/>
      <c r="C102" s="181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</row>
    <row r="103" ht="12.0" customHeight="1">
      <c r="A103" s="174"/>
      <c r="B103" s="174"/>
      <c r="C103" s="181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</row>
    <row r="104" ht="12.0" customHeight="1">
      <c r="A104" s="174"/>
      <c r="B104" s="174"/>
      <c r="C104" s="181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</row>
    <row r="105" ht="12.0" customHeight="1">
      <c r="A105" s="174"/>
      <c r="B105" s="174"/>
      <c r="C105" s="181"/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</row>
    <row r="106" ht="12.0" customHeight="1">
      <c r="A106" s="174"/>
      <c r="B106" s="174"/>
      <c r="C106" s="181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</row>
    <row r="107" ht="12.0" customHeight="1">
      <c r="A107" s="174"/>
      <c r="B107" s="174"/>
      <c r="C107" s="181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</row>
    <row r="108" ht="12.0" customHeight="1">
      <c r="A108" s="174"/>
      <c r="B108" s="174"/>
      <c r="C108" s="181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</row>
    <row r="109" ht="12.0" customHeight="1">
      <c r="A109" s="174"/>
      <c r="B109" s="174"/>
      <c r="C109" s="181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</row>
    <row r="110" ht="12.0" customHeight="1">
      <c r="A110" s="174"/>
      <c r="B110" s="174"/>
      <c r="C110" s="181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</row>
    <row r="111" ht="12.0" customHeight="1">
      <c r="A111" s="174"/>
      <c r="B111" s="174"/>
      <c r="C111" s="181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</row>
    <row r="112" ht="12.0" customHeight="1">
      <c r="A112" s="174"/>
      <c r="B112" s="174"/>
      <c r="C112" s="181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</row>
    <row r="113" ht="12.0" customHeight="1">
      <c r="A113" s="174"/>
      <c r="B113" s="174"/>
      <c r="C113" s="181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</row>
    <row r="114" ht="12.0" customHeight="1">
      <c r="A114" s="174"/>
      <c r="B114" s="174"/>
      <c r="C114" s="181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</row>
    <row r="115" ht="12.0" customHeight="1">
      <c r="A115" s="174"/>
      <c r="B115" s="174"/>
      <c r="C115" s="181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</row>
    <row r="116" ht="12.0" customHeight="1">
      <c r="A116" s="174"/>
      <c r="B116" s="174"/>
      <c r="C116" s="181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</row>
    <row r="117" ht="12.0" customHeight="1">
      <c r="A117" s="174"/>
      <c r="B117" s="174"/>
      <c r="C117" s="181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</row>
    <row r="118" ht="12.0" customHeight="1">
      <c r="A118" s="174"/>
      <c r="B118" s="174"/>
      <c r="C118" s="181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</row>
    <row r="119" ht="12.0" customHeight="1">
      <c r="A119" s="174"/>
      <c r="B119" s="174"/>
      <c r="C119" s="181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</row>
    <row r="120" ht="12.0" customHeight="1">
      <c r="A120" s="174"/>
      <c r="B120" s="174"/>
      <c r="C120" s="181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</row>
    <row r="121" ht="12.0" customHeight="1">
      <c r="A121" s="174"/>
      <c r="B121" s="174"/>
      <c r="C121" s="181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</row>
    <row r="122" ht="12.0" customHeight="1">
      <c r="A122" s="174"/>
      <c r="B122" s="174"/>
      <c r="C122" s="181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</row>
    <row r="123" ht="12.0" customHeight="1">
      <c r="A123" s="174"/>
      <c r="B123" s="174"/>
      <c r="C123" s="181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</row>
    <row r="124" ht="12.0" customHeight="1">
      <c r="A124" s="174"/>
      <c r="B124" s="174"/>
      <c r="C124" s="181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</row>
    <row r="125" ht="12.0" customHeight="1">
      <c r="A125" s="174"/>
      <c r="B125" s="174"/>
      <c r="C125" s="181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</row>
    <row r="126" ht="12.0" customHeight="1">
      <c r="A126" s="174"/>
      <c r="B126" s="174"/>
      <c r="C126" s="181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</row>
    <row r="127" ht="12.0" customHeight="1">
      <c r="A127" s="174"/>
      <c r="B127" s="174"/>
      <c r="C127" s="181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</row>
    <row r="128" ht="12.0" customHeight="1">
      <c r="A128" s="174"/>
      <c r="B128" s="174"/>
      <c r="C128" s="181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</row>
    <row r="129" ht="12.0" customHeight="1">
      <c r="A129" s="174"/>
      <c r="B129" s="174"/>
      <c r="C129" s="181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</row>
    <row r="130" ht="12.0" customHeight="1">
      <c r="A130" s="174"/>
      <c r="B130" s="174"/>
      <c r="C130" s="181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</row>
    <row r="131" ht="12.0" customHeight="1">
      <c r="A131" s="174"/>
      <c r="B131" s="174"/>
      <c r="C131" s="181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</row>
    <row r="132" ht="12.0" customHeight="1">
      <c r="A132" s="174"/>
      <c r="B132" s="174"/>
      <c r="C132" s="181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</row>
    <row r="133" ht="12.0" customHeight="1">
      <c r="A133" s="174"/>
      <c r="B133" s="174"/>
      <c r="C133" s="181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</row>
    <row r="134" ht="12.0" customHeight="1">
      <c r="A134" s="174"/>
      <c r="B134" s="174"/>
      <c r="C134" s="181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</row>
    <row r="135" ht="12.0" customHeight="1">
      <c r="A135" s="174"/>
      <c r="B135" s="174"/>
      <c r="C135" s="181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</row>
    <row r="136" ht="12.0" customHeight="1">
      <c r="A136" s="174"/>
      <c r="B136" s="174"/>
      <c r="C136" s="181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</row>
    <row r="137" ht="12.0" customHeight="1">
      <c r="A137" s="174"/>
      <c r="B137" s="174"/>
      <c r="C137" s="181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</row>
    <row r="138" ht="12.0" customHeight="1">
      <c r="A138" s="174"/>
      <c r="B138" s="174"/>
      <c r="C138" s="181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</row>
    <row r="139" ht="12.0" customHeight="1">
      <c r="A139" s="174"/>
      <c r="B139" s="174"/>
      <c r="C139" s="181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</row>
    <row r="140" ht="12.0" customHeight="1">
      <c r="A140" s="174"/>
      <c r="B140" s="174"/>
      <c r="C140" s="181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</row>
    <row r="141" ht="12.0" customHeight="1">
      <c r="A141" s="174"/>
      <c r="B141" s="174"/>
      <c r="C141" s="181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</row>
    <row r="142" ht="12.0" customHeight="1">
      <c r="A142" s="174"/>
      <c r="B142" s="174"/>
      <c r="C142" s="181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</row>
    <row r="143" ht="12.0" customHeight="1">
      <c r="A143" s="174"/>
      <c r="B143" s="174"/>
      <c r="C143" s="181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</row>
    <row r="144" ht="12.0" customHeight="1">
      <c r="A144" s="174"/>
      <c r="B144" s="174"/>
      <c r="C144" s="181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</row>
    <row r="145" ht="12.0" customHeight="1">
      <c r="A145" s="174"/>
      <c r="B145" s="174"/>
      <c r="C145" s="181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</row>
    <row r="146" ht="12.0" customHeight="1">
      <c r="A146" s="174"/>
      <c r="B146" s="174"/>
      <c r="C146" s="181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</row>
    <row r="147" ht="12.0" customHeight="1">
      <c r="A147" s="174"/>
      <c r="B147" s="174"/>
      <c r="C147" s="181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</row>
    <row r="148" ht="12.0" customHeight="1">
      <c r="A148" s="174"/>
      <c r="B148" s="174"/>
      <c r="C148" s="181"/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</row>
    <row r="149" ht="12.0" customHeight="1">
      <c r="A149" s="174"/>
      <c r="B149" s="174"/>
      <c r="C149" s="181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</row>
    <row r="150" ht="12.0" customHeight="1">
      <c r="A150" s="174"/>
      <c r="B150" s="174"/>
      <c r="C150" s="181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</row>
    <row r="151" ht="12.0" customHeight="1">
      <c r="A151" s="174"/>
      <c r="B151" s="174"/>
      <c r="C151" s="181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</row>
    <row r="152" ht="12.0" customHeight="1">
      <c r="A152" s="174"/>
      <c r="B152" s="174"/>
      <c r="C152" s="181"/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</row>
    <row r="153" ht="12.0" customHeight="1">
      <c r="A153" s="174"/>
      <c r="B153" s="174"/>
      <c r="C153" s="181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</row>
    <row r="154" ht="12.0" customHeight="1">
      <c r="A154" s="174"/>
      <c r="B154" s="174"/>
      <c r="C154" s="181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</row>
    <row r="155" ht="12.0" customHeight="1">
      <c r="A155" s="174"/>
      <c r="B155" s="174"/>
      <c r="C155" s="181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</row>
    <row r="156" ht="12.0" customHeight="1">
      <c r="A156" s="174"/>
      <c r="B156" s="174"/>
      <c r="C156" s="181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</row>
    <row r="157" ht="12.0" customHeight="1">
      <c r="A157" s="174"/>
      <c r="B157" s="174"/>
      <c r="C157" s="181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</row>
    <row r="158" ht="12.0" customHeight="1">
      <c r="A158" s="174"/>
      <c r="B158" s="174"/>
      <c r="C158" s="181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</row>
    <row r="159" ht="12.0" customHeight="1">
      <c r="A159" s="174"/>
      <c r="B159" s="174"/>
      <c r="C159" s="181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</row>
    <row r="160" ht="12.0" customHeight="1">
      <c r="A160" s="174"/>
      <c r="B160" s="174"/>
      <c r="C160" s="181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</row>
    <row r="161" ht="12.0" customHeight="1">
      <c r="A161" s="174"/>
      <c r="B161" s="174"/>
      <c r="C161" s="181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</row>
    <row r="162" ht="12.0" customHeight="1">
      <c r="A162" s="174"/>
      <c r="B162" s="174"/>
      <c r="C162" s="181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</row>
    <row r="163" ht="12.0" customHeight="1">
      <c r="A163" s="174"/>
      <c r="B163" s="174"/>
      <c r="C163" s="181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</row>
    <row r="164" ht="12.0" customHeight="1">
      <c r="A164" s="174"/>
      <c r="B164" s="174"/>
      <c r="C164" s="181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</row>
    <row r="165" ht="12.0" customHeight="1">
      <c r="A165" s="174"/>
      <c r="B165" s="174"/>
      <c r="C165" s="181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</row>
    <row r="166" ht="12.0" customHeight="1">
      <c r="A166" s="174"/>
      <c r="B166" s="174"/>
      <c r="C166" s="181"/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</row>
    <row r="167" ht="12.0" customHeight="1">
      <c r="A167" s="174"/>
      <c r="B167" s="174"/>
      <c r="C167" s="181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</row>
    <row r="168" ht="12.0" customHeight="1">
      <c r="A168" s="174"/>
      <c r="B168" s="174"/>
      <c r="C168" s="181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</row>
    <row r="169" ht="12.0" customHeight="1">
      <c r="A169" s="174"/>
      <c r="B169" s="174"/>
      <c r="C169" s="181"/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</row>
    <row r="170" ht="12.0" customHeight="1">
      <c r="A170" s="174"/>
      <c r="B170" s="174"/>
      <c r="C170" s="181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</row>
    <row r="171" ht="12.0" customHeight="1">
      <c r="A171" s="174"/>
      <c r="B171" s="174"/>
      <c r="C171" s="181"/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</row>
    <row r="172" ht="12.0" customHeight="1">
      <c r="A172" s="174"/>
      <c r="B172" s="174"/>
      <c r="C172" s="181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</row>
    <row r="173" ht="12.0" customHeight="1">
      <c r="A173" s="174"/>
      <c r="B173" s="174"/>
      <c r="C173" s="181"/>
      <c r="D173" s="174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</row>
    <row r="174" ht="12.0" customHeight="1">
      <c r="A174" s="174"/>
      <c r="B174" s="174"/>
      <c r="C174" s="181"/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  <c r="X174" s="174"/>
      <c r="Y174" s="174"/>
      <c r="Z174" s="174"/>
    </row>
    <row r="175" ht="12.0" customHeight="1">
      <c r="A175" s="174"/>
      <c r="B175" s="174"/>
      <c r="C175" s="181"/>
      <c r="D175" s="174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  <c r="X175" s="174"/>
      <c r="Y175" s="174"/>
      <c r="Z175" s="174"/>
    </row>
    <row r="176" ht="12.0" customHeight="1">
      <c r="A176" s="174"/>
      <c r="B176" s="174"/>
      <c r="C176" s="181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</row>
    <row r="177" ht="12.0" customHeight="1">
      <c r="A177" s="174"/>
      <c r="B177" s="174"/>
      <c r="C177" s="181"/>
      <c r="D177" s="174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  <c r="X177" s="174"/>
      <c r="Y177" s="174"/>
      <c r="Z177" s="174"/>
    </row>
    <row r="178" ht="12.0" customHeight="1">
      <c r="A178" s="174"/>
      <c r="B178" s="174"/>
      <c r="C178" s="181"/>
      <c r="D178" s="174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  <c r="X178" s="174"/>
      <c r="Y178" s="174"/>
      <c r="Z178" s="174"/>
    </row>
    <row r="179" ht="12.0" customHeight="1">
      <c r="A179" s="174"/>
      <c r="B179" s="174"/>
      <c r="C179" s="181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</row>
    <row r="180" ht="12.0" customHeight="1">
      <c r="A180" s="174"/>
      <c r="B180" s="174"/>
      <c r="C180" s="181"/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</row>
    <row r="181" ht="12.0" customHeight="1">
      <c r="A181" s="174"/>
      <c r="B181" s="174"/>
      <c r="C181" s="181"/>
      <c r="D181" s="174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  <c r="T181" s="174"/>
      <c r="U181" s="174"/>
      <c r="V181" s="174"/>
      <c r="W181" s="174"/>
      <c r="X181" s="174"/>
      <c r="Y181" s="174"/>
      <c r="Z181" s="174"/>
    </row>
    <row r="182" ht="12.0" customHeight="1">
      <c r="A182" s="174"/>
      <c r="B182" s="174"/>
      <c r="C182" s="181"/>
      <c r="D182" s="174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</row>
    <row r="183" ht="12.0" customHeight="1">
      <c r="A183" s="174"/>
      <c r="B183" s="174"/>
      <c r="C183" s="181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Y183" s="174"/>
      <c r="Z183" s="174"/>
    </row>
    <row r="184" ht="12.0" customHeight="1">
      <c r="A184" s="174"/>
      <c r="B184" s="174"/>
      <c r="C184" s="181"/>
      <c r="D184" s="174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</row>
    <row r="185" ht="12.0" customHeight="1">
      <c r="A185" s="174"/>
      <c r="B185" s="174"/>
      <c r="C185" s="181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</row>
    <row r="186" ht="12.0" customHeight="1">
      <c r="A186" s="174"/>
      <c r="B186" s="174"/>
      <c r="C186" s="181"/>
      <c r="D186" s="174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174"/>
      <c r="Z186" s="174"/>
    </row>
    <row r="187" ht="12.0" customHeight="1">
      <c r="A187" s="174"/>
      <c r="B187" s="174"/>
      <c r="C187" s="181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</row>
    <row r="188" ht="12.0" customHeight="1">
      <c r="A188" s="174"/>
      <c r="B188" s="174"/>
      <c r="C188" s="181"/>
      <c r="D188" s="174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</row>
    <row r="189" ht="12.0" customHeight="1">
      <c r="A189" s="174"/>
      <c r="B189" s="174"/>
      <c r="C189" s="181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</row>
    <row r="190" ht="12.0" customHeight="1">
      <c r="A190" s="174"/>
      <c r="B190" s="174"/>
      <c r="C190" s="181"/>
      <c r="D190" s="174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  <c r="X190" s="174"/>
      <c r="Y190" s="174"/>
      <c r="Z190" s="174"/>
    </row>
    <row r="191" ht="12.0" customHeight="1">
      <c r="A191" s="174"/>
      <c r="B191" s="174"/>
      <c r="C191" s="181"/>
      <c r="D191" s="174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  <c r="X191" s="174"/>
      <c r="Y191" s="174"/>
      <c r="Z191" s="174"/>
    </row>
    <row r="192" ht="12.0" customHeight="1">
      <c r="A192" s="174"/>
      <c r="B192" s="174"/>
      <c r="C192" s="181"/>
      <c r="D192" s="174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4"/>
      <c r="Q192" s="174"/>
      <c r="R192" s="174"/>
      <c r="S192" s="174"/>
      <c r="T192" s="174"/>
      <c r="U192" s="174"/>
      <c r="V192" s="174"/>
      <c r="W192" s="174"/>
      <c r="X192" s="174"/>
      <c r="Y192" s="174"/>
      <c r="Z192" s="174"/>
    </row>
    <row r="193" ht="12.0" customHeight="1">
      <c r="A193" s="174"/>
      <c r="B193" s="174"/>
      <c r="C193" s="181"/>
      <c r="D193" s="174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</row>
    <row r="194" ht="12.0" customHeight="1">
      <c r="A194" s="174"/>
      <c r="B194" s="174"/>
      <c r="C194" s="181"/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</row>
    <row r="195" ht="12.0" customHeight="1">
      <c r="A195" s="174"/>
      <c r="B195" s="174"/>
      <c r="C195" s="181"/>
      <c r="D195" s="174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</row>
    <row r="196" ht="12.0" customHeight="1">
      <c r="A196" s="174"/>
      <c r="B196" s="174"/>
      <c r="C196" s="181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</row>
    <row r="197" ht="12.0" customHeight="1">
      <c r="A197" s="174"/>
      <c r="B197" s="174"/>
      <c r="C197" s="181"/>
      <c r="D197" s="174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</row>
    <row r="198" ht="12.0" customHeight="1">
      <c r="A198" s="174"/>
      <c r="B198" s="174"/>
      <c r="C198" s="181"/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</row>
    <row r="199" ht="12.0" customHeight="1">
      <c r="A199" s="174"/>
      <c r="B199" s="174"/>
      <c r="C199" s="181"/>
      <c r="D199" s="174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4"/>
    </row>
    <row r="200" ht="12.0" customHeight="1">
      <c r="A200" s="174"/>
      <c r="B200" s="174"/>
      <c r="C200" s="181"/>
      <c r="D200" s="174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4"/>
      <c r="Q200" s="174"/>
      <c r="R200" s="174"/>
      <c r="S200" s="174"/>
      <c r="T200" s="174"/>
      <c r="U200" s="174"/>
      <c r="V200" s="174"/>
      <c r="W200" s="174"/>
      <c r="X200" s="174"/>
      <c r="Y200" s="174"/>
      <c r="Z200" s="174"/>
    </row>
    <row r="201" ht="12.0" customHeight="1">
      <c r="A201" s="174"/>
      <c r="B201" s="174"/>
      <c r="C201" s="181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</row>
    <row r="202" ht="12.0" customHeight="1">
      <c r="A202" s="174"/>
      <c r="B202" s="174"/>
      <c r="C202" s="181"/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/>
      <c r="Y202" s="174"/>
      <c r="Z202" s="174"/>
    </row>
    <row r="203" ht="12.0" customHeight="1">
      <c r="A203" s="174"/>
      <c r="B203" s="174"/>
      <c r="C203" s="181"/>
      <c r="D203" s="174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/>
      <c r="Y203" s="174"/>
      <c r="Z203" s="174"/>
    </row>
    <row r="204" ht="12.0" customHeight="1">
      <c r="A204" s="174"/>
      <c r="B204" s="174"/>
      <c r="C204" s="181"/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</row>
    <row r="205" ht="12.0" customHeight="1">
      <c r="A205" s="174"/>
      <c r="B205" s="174"/>
      <c r="C205" s="181"/>
      <c r="D205" s="174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174"/>
      <c r="Q205" s="174"/>
      <c r="R205" s="174"/>
      <c r="S205" s="174"/>
      <c r="T205" s="174"/>
      <c r="U205" s="174"/>
      <c r="V205" s="174"/>
      <c r="W205" s="174"/>
      <c r="X205" s="174"/>
      <c r="Y205" s="174"/>
      <c r="Z205" s="174"/>
    </row>
    <row r="206" ht="12.0" customHeight="1">
      <c r="A206" s="174"/>
      <c r="B206" s="174"/>
      <c r="C206" s="181"/>
      <c r="D206" s="174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  <c r="X206" s="174"/>
      <c r="Y206" s="174"/>
      <c r="Z206" s="174"/>
    </row>
    <row r="207" ht="12.0" customHeight="1">
      <c r="A207" s="174"/>
      <c r="B207" s="174"/>
      <c r="C207" s="181"/>
      <c r="D207" s="174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  <c r="O207" s="174"/>
      <c r="P207" s="174"/>
      <c r="Q207" s="174"/>
      <c r="R207" s="174"/>
      <c r="S207" s="174"/>
      <c r="T207" s="174"/>
      <c r="U207" s="174"/>
      <c r="V207" s="174"/>
      <c r="W207" s="174"/>
      <c r="X207" s="174"/>
      <c r="Y207" s="174"/>
      <c r="Z207" s="174"/>
    </row>
    <row r="208" ht="12.0" customHeight="1">
      <c r="A208" s="174"/>
      <c r="B208" s="174"/>
      <c r="C208" s="181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4"/>
      <c r="Q208" s="174"/>
      <c r="R208" s="174"/>
      <c r="S208" s="174"/>
      <c r="T208" s="174"/>
      <c r="U208" s="174"/>
      <c r="V208" s="174"/>
      <c r="W208" s="174"/>
      <c r="X208" s="174"/>
      <c r="Y208" s="174"/>
      <c r="Z208" s="174"/>
    </row>
    <row r="209" ht="12.0" customHeight="1">
      <c r="A209" s="174"/>
      <c r="B209" s="174"/>
      <c r="C209" s="181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4"/>
      <c r="Q209" s="174"/>
      <c r="R209" s="174"/>
      <c r="S209" s="174"/>
      <c r="T209" s="174"/>
      <c r="U209" s="174"/>
      <c r="V209" s="174"/>
      <c r="W209" s="174"/>
      <c r="X209" s="174"/>
      <c r="Y209" s="174"/>
      <c r="Z209" s="174"/>
    </row>
    <row r="210" ht="12.0" customHeight="1">
      <c r="A210" s="174"/>
      <c r="B210" s="174"/>
      <c r="C210" s="181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</row>
    <row r="211" ht="12.0" customHeight="1">
      <c r="A211" s="174"/>
      <c r="B211" s="174"/>
      <c r="C211" s="181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  <c r="Z211" s="174"/>
    </row>
    <row r="212" ht="12.0" customHeight="1">
      <c r="A212" s="174"/>
      <c r="B212" s="174"/>
      <c r="C212" s="181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  <c r="Z212" s="174"/>
    </row>
    <row r="213" ht="12.0" customHeight="1">
      <c r="A213" s="174"/>
      <c r="B213" s="174"/>
      <c r="C213" s="181"/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  <c r="O213" s="174"/>
      <c r="P213" s="174"/>
      <c r="Q213" s="174"/>
      <c r="R213" s="174"/>
      <c r="S213" s="174"/>
      <c r="T213" s="174"/>
      <c r="U213" s="174"/>
      <c r="V213" s="174"/>
      <c r="W213" s="174"/>
      <c r="X213" s="174"/>
      <c r="Y213" s="174"/>
      <c r="Z213" s="174"/>
    </row>
    <row r="214" ht="12.0" customHeight="1">
      <c r="A214" s="174"/>
      <c r="B214" s="174"/>
      <c r="C214" s="181"/>
      <c r="D214" s="174"/>
      <c r="E214" s="174"/>
      <c r="F214" s="174"/>
      <c r="G214" s="174"/>
      <c r="H214" s="174"/>
      <c r="I214" s="174"/>
      <c r="J214" s="174"/>
      <c r="K214" s="174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</row>
    <row r="215" ht="12.0" customHeight="1">
      <c r="A215" s="174"/>
      <c r="B215" s="174"/>
      <c r="C215" s="181"/>
      <c r="D215" s="174"/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/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</row>
    <row r="216" ht="12.0" customHeight="1">
      <c r="A216" s="174"/>
      <c r="B216" s="174"/>
      <c r="C216" s="181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</row>
    <row r="217" ht="12.0" customHeight="1">
      <c r="A217" s="174"/>
      <c r="B217" s="174"/>
      <c r="C217" s="181"/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  <c r="X217" s="174"/>
      <c r="Y217" s="174"/>
      <c r="Z217" s="174"/>
    </row>
    <row r="218" ht="12.0" customHeight="1">
      <c r="A218" s="174"/>
      <c r="B218" s="174"/>
      <c r="C218" s="181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  <c r="X218" s="174"/>
      <c r="Y218" s="174"/>
      <c r="Z218" s="174"/>
    </row>
    <row r="219" ht="12.0" customHeight="1">
      <c r="A219" s="174"/>
      <c r="B219" s="174"/>
      <c r="C219" s="181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</row>
    <row r="220" ht="12.0" customHeight="1">
      <c r="A220" s="174"/>
      <c r="B220" s="174"/>
      <c r="C220" s="181"/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</row>
    <row r="221" ht="12.0" customHeight="1">
      <c r="A221" s="174"/>
      <c r="B221" s="174"/>
      <c r="C221" s="181"/>
      <c r="D221" s="174"/>
      <c r="E221" s="174"/>
      <c r="F221" s="174"/>
      <c r="G221" s="174"/>
      <c r="H221" s="174"/>
      <c r="I221" s="174"/>
      <c r="J221" s="174"/>
      <c r="K221" s="174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  <c r="X221" s="174"/>
      <c r="Y221" s="174"/>
      <c r="Z221" s="174"/>
    </row>
    <row r="222" ht="12.0" customHeight="1">
      <c r="A222" s="174"/>
      <c r="B222" s="174"/>
      <c r="C222" s="181"/>
      <c r="D222" s="174"/>
      <c r="E222" s="174"/>
      <c r="F222" s="174"/>
      <c r="G222" s="174"/>
      <c r="H222" s="174"/>
      <c r="I222" s="174"/>
      <c r="J222" s="174"/>
      <c r="K222" s="174"/>
      <c r="L222" s="174"/>
      <c r="M222" s="174"/>
      <c r="N222" s="174"/>
      <c r="O222" s="174"/>
      <c r="P222" s="174"/>
      <c r="Q222" s="174"/>
      <c r="R222" s="174"/>
      <c r="S222" s="174"/>
      <c r="T222" s="174"/>
      <c r="U222" s="174"/>
      <c r="V222" s="174"/>
      <c r="W222" s="174"/>
      <c r="X222" s="174"/>
      <c r="Y222" s="174"/>
      <c r="Z222" s="174"/>
    </row>
    <row r="223" ht="12.0" customHeight="1">
      <c r="A223" s="174"/>
      <c r="B223" s="174"/>
      <c r="C223" s="181"/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4"/>
    </row>
    <row r="224" ht="12.0" customHeight="1">
      <c r="A224" s="174"/>
      <c r="B224" s="174"/>
      <c r="C224" s="181"/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</row>
    <row r="225" ht="12.0" customHeight="1">
      <c r="A225" s="174"/>
      <c r="B225" s="174"/>
      <c r="C225" s="181"/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</row>
    <row r="226" ht="12.0" customHeight="1">
      <c r="A226" s="174"/>
      <c r="B226" s="174"/>
      <c r="C226" s="181"/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  <c r="O226" s="174"/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</row>
    <row r="227" ht="12.0" customHeight="1">
      <c r="A227" s="174"/>
      <c r="B227" s="174"/>
      <c r="C227" s="181"/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</row>
    <row r="228" ht="12.0" customHeight="1">
      <c r="A228" s="174"/>
      <c r="B228" s="174"/>
      <c r="C228" s="181"/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  <c r="X228" s="174"/>
      <c r="Y228" s="174"/>
      <c r="Z228" s="174"/>
    </row>
    <row r="229" ht="12.0" customHeight="1">
      <c r="A229" s="174"/>
      <c r="B229" s="174"/>
      <c r="C229" s="181"/>
      <c r="D229" s="174"/>
      <c r="E229" s="174"/>
      <c r="F229" s="174"/>
      <c r="G229" s="174"/>
      <c r="H229" s="174"/>
      <c r="I229" s="174"/>
      <c r="J229" s="174"/>
      <c r="K229" s="174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  <c r="X229" s="174"/>
      <c r="Y229" s="174"/>
      <c r="Z229" s="174"/>
    </row>
    <row r="230" ht="12.0" customHeight="1">
      <c r="A230" s="174"/>
      <c r="B230" s="174"/>
      <c r="C230" s="181"/>
      <c r="D230" s="174"/>
      <c r="E230" s="174"/>
      <c r="F230" s="174"/>
      <c r="G230" s="174"/>
      <c r="H230" s="174"/>
      <c r="I230" s="174"/>
      <c r="J230" s="174"/>
      <c r="K230" s="174"/>
      <c r="L230" s="174"/>
      <c r="M230" s="174"/>
      <c r="N230" s="174"/>
      <c r="O230" s="174"/>
      <c r="P230" s="174"/>
      <c r="Q230" s="174"/>
      <c r="R230" s="174"/>
      <c r="S230" s="174"/>
      <c r="T230" s="174"/>
      <c r="U230" s="174"/>
      <c r="V230" s="174"/>
      <c r="W230" s="174"/>
      <c r="X230" s="174"/>
      <c r="Y230" s="174"/>
      <c r="Z230" s="174"/>
    </row>
    <row r="231" ht="12.0" customHeight="1">
      <c r="A231" s="174"/>
      <c r="B231" s="174"/>
      <c r="C231" s="181"/>
      <c r="D231" s="174"/>
      <c r="E231" s="174"/>
      <c r="F231" s="174"/>
      <c r="G231" s="174"/>
      <c r="H231" s="174"/>
      <c r="I231" s="174"/>
      <c r="J231" s="174"/>
      <c r="K231" s="174"/>
      <c r="L231" s="174"/>
      <c r="M231" s="174"/>
      <c r="N231" s="174"/>
      <c r="O231" s="174"/>
      <c r="P231" s="174"/>
      <c r="Q231" s="174"/>
      <c r="R231" s="174"/>
      <c r="S231" s="174"/>
      <c r="T231" s="174"/>
      <c r="U231" s="174"/>
      <c r="V231" s="174"/>
      <c r="W231" s="174"/>
      <c r="X231" s="174"/>
      <c r="Y231" s="174"/>
      <c r="Z231" s="174"/>
    </row>
    <row r="232" ht="12.0" customHeight="1">
      <c r="A232" s="174"/>
      <c r="B232" s="174"/>
      <c r="C232" s="181"/>
      <c r="D232" s="174"/>
      <c r="E232" s="174"/>
      <c r="F232" s="174"/>
      <c r="G232" s="174"/>
      <c r="H232" s="174"/>
      <c r="I232" s="174"/>
      <c r="J232" s="174"/>
      <c r="K232" s="174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  <c r="X232" s="174"/>
      <c r="Y232" s="174"/>
      <c r="Z232" s="174"/>
    </row>
    <row r="233" ht="12.0" customHeight="1">
      <c r="A233" s="174"/>
      <c r="B233" s="174"/>
      <c r="C233" s="181"/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  <c r="X233" s="174"/>
      <c r="Y233" s="174"/>
      <c r="Z233" s="174"/>
    </row>
    <row r="234" ht="12.0" customHeight="1">
      <c r="A234" s="174"/>
      <c r="B234" s="174"/>
      <c r="C234" s="181"/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  <c r="X234" s="174"/>
      <c r="Y234" s="174"/>
      <c r="Z234" s="174"/>
    </row>
    <row r="235" ht="12.0" customHeight="1">
      <c r="A235" s="174"/>
      <c r="B235" s="174"/>
      <c r="C235" s="181"/>
      <c r="D235" s="174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  <c r="W235" s="174"/>
      <c r="X235" s="174"/>
      <c r="Y235" s="174"/>
      <c r="Z235" s="174"/>
    </row>
    <row r="236" ht="12.0" customHeight="1">
      <c r="A236" s="174"/>
      <c r="B236" s="174"/>
      <c r="C236" s="181"/>
      <c r="D236" s="174"/>
      <c r="E236" s="174"/>
      <c r="F236" s="174"/>
      <c r="G236" s="174"/>
      <c r="H236" s="174"/>
      <c r="I236" s="174"/>
      <c r="J236" s="174"/>
      <c r="K236" s="174"/>
      <c r="L236" s="174"/>
      <c r="M236" s="174"/>
      <c r="N236" s="174"/>
      <c r="O236" s="174"/>
      <c r="P236" s="174"/>
      <c r="Q236" s="174"/>
      <c r="R236" s="174"/>
      <c r="S236" s="174"/>
      <c r="T236" s="174"/>
      <c r="U236" s="174"/>
      <c r="V236" s="174"/>
      <c r="W236" s="174"/>
      <c r="X236" s="174"/>
      <c r="Y236" s="174"/>
      <c r="Z236" s="174"/>
    </row>
    <row r="237" ht="12.0" customHeight="1">
      <c r="A237" s="174"/>
      <c r="B237" s="174"/>
      <c r="C237" s="181"/>
      <c r="D237" s="174"/>
      <c r="E237" s="174"/>
      <c r="F237" s="174"/>
      <c r="G237" s="174"/>
      <c r="H237" s="174"/>
      <c r="I237" s="174"/>
      <c r="J237" s="174"/>
      <c r="K237" s="174"/>
      <c r="L237" s="174"/>
      <c r="M237" s="174"/>
      <c r="N237" s="174"/>
      <c r="O237" s="174"/>
      <c r="P237" s="174"/>
      <c r="Q237" s="174"/>
      <c r="R237" s="174"/>
      <c r="S237" s="174"/>
      <c r="T237" s="174"/>
      <c r="U237" s="174"/>
      <c r="V237" s="174"/>
      <c r="W237" s="174"/>
      <c r="X237" s="174"/>
      <c r="Y237" s="174"/>
      <c r="Z237" s="174"/>
    </row>
    <row r="238" ht="12.0" customHeight="1">
      <c r="A238" s="174"/>
      <c r="B238" s="174"/>
      <c r="C238" s="181"/>
      <c r="D238" s="174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</row>
    <row r="239" ht="12.0" customHeight="1">
      <c r="A239" s="174"/>
      <c r="B239" s="174"/>
      <c r="C239" s="181"/>
      <c r="D239" s="174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  <c r="V239" s="174"/>
      <c r="W239" s="174"/>
      <c r="X239" s="174"/>
      <c r="Y239" s="174"/>
      <c r="Z239" s="174"/>
    </row>
    <row r="240" ht="12.0" customHeight="1">
      <c r="A240" s="174"/>
      <c r="B240" s="174"/>
      <c r="C240" s="181"/>
      <c r="D240" s="174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  <c r="V240" s="174"/>
      <c r="W240" s="174"/>
      <c r="X240" s="174"/>
      <c r="Y240" s="174"/>
      <c r="Z240" s="174"/>
    </row>
    <row r="241" ht="12.0" customHeight="1">
      <c r="A241" s="174"/>
      <c r="B241" s="174"/>
      <c r="C241" s="181"/>
      <c r="D241" s="174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  <c r="V241" s="174"/>
      <c r="W241" s="174"/>
      <c r="X241" s="174"/>
      <c r="Y241" s="174"/>
      <c r="Z241" s="174"/>
    </row>
    <row r="242" ht="12.0" customHeight="1">
      <c r="A242" s="174"/>
      <c r="B242" s="174"/>
      <c r="C242" s="181"/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  <c r="W242" s="174"/>
      <c r="X242" s="174"/>
      <c r="Y242" s="174"/>
      <c r="Z242" s="174"/>
    </row>
    <row r="243" ht="12.0" customHeight="1">
      <c r="A243" s="174"/>
      <c r="B243" s="174"/>
      <c r="C243" s="181"/>
      <c r="D243" s="174"/>
      <c r="E243" s="174"/>
      <c r="F243" s="174"/>
      <c r="G243" s="174"/>
      <c r="H243" s="174"/>
      <c r="I243" s="174"/>
      <c r="J243" s="174"/>
      <c r="K243" s="174"/>
      <c r="L243" s="174"/>
      <c r="M243" s="174"/>
      <c r="N243" s="174"/>
      <c r="O243" s="174"/>
      <c r="P243" s="174"/>
      <c r="Q243" s="174"/>
      <c r="R243" s="174"/>
      <c r="S243" s="174"/>
      <c r="T243" s="174"/>
      <c r="U243" s="174"/>
      <c r="V243" s="174"/>
      <c r="W243" s="174"/>
      <c r="X243" s="174"/>
      <c r="Y243" s="174"/>
      <c r="Z243" s="174"/>
    </row>
    <row r="244" ht="12.0" customHeight="1">
      <c r="A244" s="174"/>
      <c r="B244" s="174"/>
      <c r="C244" s="181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</row>
    <row r="245" ht="12.0" customHeight="1">
      <c r="A245" s="174"/>
      <c r="B245" s="174"/>
      <c r="C245" s="181"/>
      <c r="D245" s="174"/>
      <c r="E245" s="174"/>
      <c r="F245" s="174"/>
      <c r="G245" s="174"/>
      <c r="H245" s="174"/>
      <c r="I245" s="174"/>
      <c r="J245" s="174"/>
      <c r="K245" s="174"/>
      <c r="L245" s="174"/>
      <c r="M245" s="174"/>
      <c r="N245" s="174"/>
      <c r="O245" s="174"/>
      <c r="P245" s="174"/>
      <c r="Q245" s="174"/>
      <c r="R245" s="174"/>
      <c r="S245" s="174"/>
      <c r="T245" s="174"/>
      <c r="U245" s="174"/>
      <c r="V245" s="174"/>
      <c r="W245" s="174"/>
      <c r="X245" s="174"/>
      <c r="Y245" s="174"/>
      <c r="Z245" s="174"/>
    </row>
    <row r="246" ht="12.0" customHeight="1">
      <c r="A246" s="174"/>
      <c r="B246" s="174"/>
      <c r="C246" s="181"/>
      <c r="D246" s="174"/>
      <c r="E246" s="174"/>
      <c r="F246" s="174"/>
      <c r="G246" s="174"/>
      <c r="H246" s="174"/>
      <c r="I246" s="174"/>
      <c r="J246" s="174"/>
      <c r="K246" s="174"/>
      <c r="L246" s="174"/>
      <c r="M246" s="174"/>
      <c r="N246" s="174"/>
      <c r="O246" s="174"/>
      <c r="P246" s="174"/>
      <c r="Q246" s="174"/>
      <c r="R246" s="174"/>
      <c r="S246" s="174"/>
      <c r="T246" s="174"/>
      <c r="U246" s="174"/>
      <c r="V246" s="174"/>
      <c r="W246" s="174"/>
      <c r="X246" s="174"/>
      <c r="Y246" s="174"/>
      <c r="Z246" s="174"/>
    </row>
    <row r="247" ht="12.0" customHeight="1">
      <c r="A247" s="174"/>
      <c r="B247" s="174"/>
      <c r="C247" s="181"/>
      <c r="D247" s="174"/>
      <c r="E247" s="174"/>
      <c r="F247" s="174"/>
      <c r="G247" s="174"/>
      <c r="H247" s="174"/>
      <c r="I247" s="174"/>
      <c r="J247" s="174"/>
      <c r="K247" s="174"/>
      <c r="L247" s="174"/>
      <c r="M247" s="174"/>
      <c r="N247" s="174"/>
      <c r="O247" s="174"/>
      <c r="P247" s="174"/>
      <c r="Q247" s="174"/>
      <c r="R247" s="174"/>
      <c r="S247" s="174"/>
      <c r="T247" s="174"/>
      <c r="U247" s="174"/>
      <c r="V247" s="174"/>
      <c r="W247" s="174"/>
      <c r="X247" s="174"/>
      <c r="Y247" s="174"/>
      <c r="Z247" s="174"/>
    </row>
    <row r="248" ht="12.0" customHeight="1">
      <c r="A248" s="174"/>
      <c r="B248" s="174"/>
      <c r="C248" s="181"/>
      <c r="D248" s="174"/>
      <c r="E248" s="174"/>
      <c r="F248" s="174"/>
      <c r="G248" s="174"/>
      <c r="H248" s="174"/>
      <c r="I248" s="174"/>
      <c r="J248" s="174"/>
      <c r="K248" s="174"/>
      <c r="L248" s="174"/>
      <c r="M248" s="174"/>
      <c r="N248" s="174"/>
      <c r="O248" s="174"/>
      <c r="P248" s="174"/>
      <c r="Q248" s="174"/>
      <c r="R248" s="174"/>
      <c r="S248" s="174"/>
      <c r="T248" s="174"/>
      <c r="U248" s="174"/>
      <c r="V248" s="174"/>
      <c r="W248" s="174"/>
      <c r="X248" s="174"/>
      <c r="Y248" s="174"/>
      <c r="Z248" s="174"/>
    </row>
    <row r="249" ht="12.0" customHeight="1">
      <c r="A249" s="174"/>
      <c r="B249" s="174"/>
      <c r="C249" s="181"/>
      <c r="D249" s="174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  <c r="O249" s="174"/>
      <c r="P249" s="174"/>
      <c r="Q249" s="174"/>
      <c r="R249" s="174"/>
      <c r="S249" s="174"/>
      <c r="T249" s="174"/>
      <c r="U249" s="174"/>
      <c r="V249" s="174"/>
      <c r="W249" s="174"/>
      <c r="X249" s="174"/>
      <c r="Y249" s="174"/>
      <c r="Z249" s="174"/>
    </row>
    <row r="250" ht="12.0" customHeight="1">
      <c r="A250" s="174"/>
      <c r="B250" s="174"/>
      <c r="C250" s="181"/>
      <c r="D250" s="174"/>
      <c r="E250" s="174"/>
      <c r="F250" s="174"/>
      <c r="G250" s="174"/>
      <c r="H250" s="174"/>
      <c r="I250" s="174"/>
      <c r="J250" s="174"/>
      <c r="K250" s="174"/>
      <c r="L250" s="174"/>
      <c r="M250" s="174"/>
      <c r="N250" s="174"/>
      <c r="O250" s="174"/>
      <c r="P250" s="174"/>
      <c r="Q250" s="174"/>
      <c r="R250" s="174"/>
      <c r="S250" s="174"/>
      <c r="T250" s="174"/>
      <c r="U250" s="174"/>
      <c r="V250" s="174"/>
      <c r="W250" s="174"/>
      <c r="X250" s="174"/>
      <c r="Y250" s="174"/>
      <c r="Z250" s="174"/>
    </row>
    <row r="251" ht="12.0" customHeight="1">
      <c r="A251" s="174"/>
      <c r="B251" s="174"/>
      <c r="C251" s="181"/>
      <c r="D251" s="174"/>
      <c r="E251" s="174"/>
      <c r="F251" s="174"/>
      <c r="G251" s="174"/>
      <c r="H251" s="174"/>
      <c r="I251" s="174"/>
      <c r="J251" s="174"/>
      <c r="K251" s="174"/>
      <c r="L251" s="174"/>
      <c r="M251" s="174"/>
      <c r="N251" s="174"/>
      <c r="O251" s="174"/>
      <c r="P251" s="174"/>
      <c r="Q251" s="174"/>
      <c r="R251" s="174"/>
      <c r="S251" s="174"/>
      <c r="T251" s="174"/>
      <c r="U251" s="174"/>
      <c r="V251" s="174"/>
      <c r="W251" s="174"/>
      <c r="X251" s="174"/>
      <c r="Y251" s="174"/>
      <c r="Z251" s="174"/>
    </row>
    <row r="252" ht="12.0" customHeight="1">
      <c r="A252" s="174"/>
      <c r="B252" s="174"/>
      <c r="C252" s="181"/>
      <c r="D252" s="174"/>
      <c r="E252" s="174"/>
      <c r="F252" s="174"/>
      <c r="G252" s="174"/>
      <c r="H252" s="174"/>
      <c r="I252" s="174"/>
      <c r="J252" s="174"/>
      <c r="K252" s="174"/>
      <c r="L252" s="174"/>
      <c r="M252" s="174"/>
      <c r="N252" s="174"/>
      <c r="O252" s="174"/>
      <c r="P252" s="174"/>
      <c r="Q252" s="174"/>
      <c r="R252" s="174"/>
      <c r="S252" s="174"/>
      <c r="T252" s="174"/>
      <c r="U252" s="174"/>
      <c r="V252" s="174"/>
      <c r="W252" s="174"/>
      <c r="X252" s="174"/>
      <c r="Y252" s="174"/>
      <c r="Z252" s="174"/>
    </row>
    <row r="253" ht="12.0" customHeight="1">
      <c r="A253" s="174"/>
      <c r="B253" s="174"/>
      <c r="C253" s="181"/>
      <c r="D253" s="174"/>
      <c r="E253" s="174"/>
      <c r="F253" s="174"/>
      <c r="G253" s="174"/>
      <c r="H253" s="174"/>
      <c r="I253" s="174"/>
      <c r="J253" s="174"/>
      <c r="K253" s="174"/>
      <c r="L253" s="174"/>
      <c r="M253" s="174"/>
      <c r="N253" s="174"/>
      <c r="O253" s="174"/>
      <c r="P253" s="174"/>
      <c r="Q253" s="174"/>
      <c r="R253" s="174"/>
      <c r="S253" s="174"/>
      <c r="T253" s="174"/>
      <c r="U253" s="174"/>
      <c r="V253" s="174"/>
      <c r="W253" s="174"/>
      <c r="X253" s="174"/>
      <c r="Y253" s="174"/>
      <c r="Z253" s="174"/>
    </row>
    <row r="254" ht="12.0" customHeight="1">
      <c r="A254" s="174"/>
      <c r="B254" s="174"/>
      <c r="C254" s="181"/>
      <c r="D254" s="174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  <c r="V254" s="174"/>
      <c r="W254" s="174"/>
      <c r="X254" s="174"/>
      <c r="Y254" s="174"/>
      <c r="Z254" s="174"/>
    </row>
    <row r="255" ht="12.0" customHeight="1">
      <c r="A255" s="174"/>
      <c r="B255" s="174"/>
      <c r="C255" s="181"/>
      <c r="D255" s="174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  <c r="O255" s="174"/>
      <c r="P255" s="174"/>
      <c r="Q255" s="174"/>
      <c r="R255" s="174"/>
      <c r="S255" s="174"/>
      <c r="T255" s="174"/>
      <c r="U255" s="174"/>
      <c r="V255" s="174"/>
      <c r="W255" s="174"/>
      <c r="X255" s="174"/>
      <c r="Y255" s="174"/>
      <c r="Z255" s="174"/>
    </row>
    <row r="256" ht="12.0" customHeight="1">
      <c r="A256" s="174"/>
      <c r="B256" s="174"/>
      <c r="C256" s="181"/>
      <c r="D256" s="174"/>
      <c r="E256" s="174"/>
      <c r="F256" s="174"/>
      <c r="G256" s="174"/>
      <c r="H256" s="174"/>
      <c r="I256" s="174"/>
      <c r="J256" s="174"/>
      <c r="K256" s="174"/>
      <c r="L256" s="174"/>
      <c r="M256" s="174"/>
      <c r="N256" s="174"/>
      <c r="O256" s="174"/>
      <c r="P256" s="174"/>
      <c r="Q256" s="174"/>
      <c r="R256" s="174"/>
      <c r="S256" s="174"/>
      <c r="T256" s="174"/>
      <c r="U256" s="174"/>
      <c r="V256" s="174"/>
      <c r="W256" s="174"/>
      <c r="X256" s="174"/>
      <c r="Y256" s="174"/>
      <c r="Z256" s="174"/>
    </row>
    <row r="257" ht="12.0" customHeight="1">
      <c r="A257" s="174"/>
      <c r="B257" s="174"/>
      <c r="C257" s="181"/>
      <c r="D257" s="174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  <c r="O257" s="174"/>
      <c r="P257" s="174"/>
      <c r="Q257" s="174"/>
      <c r="R257" s="174"/>
      <c r="S257" s="174"/>
      <c r="T257" s="174"/>
      <c r="U257" s="174"/>
      <c r="V257" s="174"/>
      <c r="W257" s="174"/>
      <c r="X257" s="174"/>
      <c r="Y257" s="174"/>
      <c r="Z257" s="174"/>
    </row>
    <row r="258" ht="12.0" customHeight="1">
      <c r="A258" s="174"/>
      <c r="B258" s="174"/>
      <c r="C258" s="181"/>
      <c r="D258" s="174"/>
      <c r="E258" s="174"/>
      <c r="F258" s="174"/>
      <c r="G258" s="174"/>
      <c r="H258" s="174"/>
      <c r="I258" s="174"/>
      <c r="J258" s="174"/>
      <c r="K258" s="174"/>
      <c r="L258" s="174"/>
      <c r="M258" s="174"/>
      <c r="N258" s="174"/>
      <c r="O258" s="174"/>
      <c r="P258" s="174"/>
      <c r="Q258" s="174"/>
      <c r="R258" s="174"/>
      <c r="S258" s="174"/>
      <c r="T258" s="174"/>
      <c r="U258" s="174"/>
      <c r="V258" s="174"/>
      <c r="W258" s="174"/>
      <c r="X258" s="174"/>
      <c r="Y258" s="174"/>
      <c r="Z258" s="174"/>
    </row>
    <row r="259" ht="12.0" customHeight="1">
      <c r="A259" s="174"/>
      <c r="B259" s="174"/>
      <c r="C259" s="181"/>
      <c r="D259" s="174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  <c r="V259" s="174"/>
      <c r="W259" s="174"/>
      <c r="X259" s="174"/>
      <c r="Y259" s="174"/>
      <c r="Z259" s="174"/>
    </row>
    <row r="260" ht="12.0" customHeight="1">
      <c r="A260" s="174"/>
      <c r="B260" s="174"/>
      <c r="C260" s="181"/>
      <c r="D260" s="174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  <c r="V260" s="174"/>
      <c r="W260" s="174"/>
      <c r="X260" s="174"/>
      <c r="Y260" s="174"/>
      <c r="Z260" s="174"/>
    </row>
    <row r="261" ht="12.0" customHeight="1">
      <c r="A261" s="174"/>
      <c r="B261" s="174"/>
      <c r="C261" s="181"/>
      <c r="D261" s="174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  <c r="O261" s="174"/>
      <c r="P261" s="174"/>
      <c r="Q261" s="174"/>
      <c r="R261" s="174"/>
      <c r="S261" s="174"/>
      <c r="T261" s="174"/>
      <c r="U261" s="174"/>
      <c r="V261" s="174"/>
      <c r="W261" s="174"/>
      <c r="X261" s="174"/>
      <c r="Y261" s="174"/>
      <c r="Z261" s="174"/>
    </row>
    <row r="262" ht="12.0" customHeight="1">
      <c r="A262" s="174"/>
      <c r="B262" s="174"/>
      <c r="C262" s="181"/>
      <c r="D262" s="174"/>
      <c r="E262" s="174"/>
      <c r="F262" s="174"/>
      <c r="G262" s="174"/>
      <c r="H262" s="174"/>
      <c r="I262" s="174"/>
      <c r="J262" s="174"/>
      <c r="K262" s="174"/>
      <c r="L262" s="174"/>
      <c r="M262" s="174"/>
      <c r="N262" s="174"/>
      <c r="O262" s="174"/>
      <c r="P262" s="174"/>
      <c r="Q262" s="174"/>
      <c r="R262" s="174"/>
      <c r="S262" s="174"/>
      <c r="T262" s="174"/>
      <c r="U262" s="174"/>
      <c r="V262" s="174"/>
      <c r="W262" s="174"/>
      <c r="X262" s="174"/>
      <c r="Y262" s="174"/>
      <c r="Z262" s="174"/>
    </row>
    <row r="263" ht="12.0" customHeight="1">
      <c r="A263" s="174"/>
      <c r="B263" s="174"/>
      <c r="C263" s="181"/>
      <c r="D263" s="174"/>
      <c r="E263" s="174"/>
      <c r="F263" s="174"/>
      <c r="G263" s="174"/>
      <c r="H263" s="174"/>
      <c r="I263" s="174"/>
      <c r="J263" s="174"/>
      <c r="K263" s="174"/>
      <c r="L263" s="174"/>
      <c r="M263" s="174"/>
      <c r="N263" s="174"/>
      <c r="O263" s="174"/>
      <c r="P263" s="174"/>
      <c r="Q263" s="174"/>
      <c r="R263" s="174"/>
      <c r="S263" s="174"/>
      <c r="T263" s="174"/>
      <c r="U263" s="174"/>
      <c r="V263" s="174"/>
      <c r="W263" s="174"/>
      <c r="X263" s="174"/>
      <c r="Y263" s="174"/>
      <c r="Z263" s="174"/>
    </row>
    <row r="264" ht="12.0" customHeight="1">
      <c r="A264" s="174"/>
      <c r="B264" s="174"/>
      <c r="C264" s="181"/>
      <c r="D264" s="174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  <c r="V264" s="174"/>
      <c r="W264" s="174"/>
      <c r="X264" s="174"/>
      <c r="Y264" s="174"/>
      <c r="Z264" s="174"/>
    </row>
    <row r="265" ht="12.0" customHeight="1">
      <c r="A265" s="174"/>
      <c r="B265" s="174"/>
      <c r="C265" s="181"/>
      <c r="D265" s="174"/>
      <c r="E265" s="174"/>
      <c r="F265" s="174"/>
      <c r="G265" s="174"/>
      <c r="H265" s="174"/>
      <c r="I265" s="174"/>
      <c r="J265" s="174"/>
      <c r="K265" s="174"/>
      <c r="L265" s="174"/>
      <c r="M265" s="174"/>
      <c r="N265" s="174"/>
      <c r="O265" s="174"/>
      <c r="P265" s="174"/>
      <c r="Q265" s="174"/>
      <c r="R265" s="174"/>
      <c r="S265" s="174"/>
      <c r="T265" s="174"/>
      <c r="U265" s="174"/>
      <c r="V265" s="174"/>
      <c r="W265" s="174"/>
      <c r="X265" s="174"/>
      <c r="Y265" s="174"/>
      <c r="Z265" s="174"/>
    </row>
    <row r="266" ht="12.0" customHeight="1">
      <c r="A266" s="174"/>
      <c r="B266" s="174"/>
      <c r="C266" s="181"/>
      <c r="D266" s="174"/>
      <c r="E266" s="174"/>
      <c r="F266" s="174"/>
      <c r="G266" s="174"/>
      <c r="H266" s="174"/>
      <c r="I266" s="174"/>
      <c r="J266" s="174"/>
      <c r="K266" s="174"/>
      <c r="L266" s="174"/>
      <c r="M266" s="174"/>
      <c r="N266" s="174"/>
      <c r="O266" s="174"/>
      <c r="P266" s="174"/>
      <c r="Q266" s="174"/>
      <c r="R266" s="174"/>
      <c r="S266" s="174"/>
      <c r="T266" s="174"/>
      <c r="U266" s="174"/>
      <c r="V266" s="174"/>
      <c r="W266" s="174"/>
      <c r="X266" s="174"/>
      <c r="Y266" s="174"/>
      <c r="Z266" s="174"/>
    </row>
    <row r="267" ht="12.0" customHeight="1">
      <c r="A267" s="174"/>
      <c r="B267" s="174"/>
      <c r="C267" s="181"/>
      <c r="D267" s="174"/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  <c r="O267" s="174"/>
      <c r="P267" s="174"/>
      <c r="Q267" s="174"/>
      <c r="R267" s="174"/>
      <c r="S267" s="174"/>
      <c r="T267" s="174"/>
      <c r="U267" s="174"/>
      <c r="V267" s="174"/>
      <c r="W267" s="174"/>
      <c r="X267" s="174"/>
      <c r="Y267" s="174"/>
      <c r="Z267" s="174"/>
    </row>
    <row r="268" ht="12.0" customHeight="1">
      <c r="A268" s="174"/>
      <c r="B268" s="174"/>
      <c r="C268" s="181"/>
      <c r="D268" s="174"/>
      <c r="E268" s="174"/>
      <c r="F268" s="174"/>
      <c r="G268" s="174"/>
      <c r="H268" s="174"/>
      <c r="I268" s="174"/>
      <c r="J268" s="174"/>
      <c r="K268" s="174"/>
      <c r="L268" s="174"/>
      <c r="M268" s="174"/>
      <c r="N268" s="174"/>
      <c r="O268" s="174"/>
      <c r="P268" s="174"/>
      <c r="Q268" s="174"/>
      <c r="R268" s="174"/>
      <c r="S268" s="174"/>
      <c r="T268" s="174"/>
      <c r="U268" s="174"/>
      <c r="V268" s="174"/>
      <c r="W268" s="174"/>
      <c r="X268" s="174"/>
      <c r="Y268" s="174"/>
      <c r="Z268" s="174"/>
    </row>
    <row r="269" ht="12.0" customHeight="1">
      <c r="A269" s="174"/>
      <c r="B269" s="174"/>
      <c r="C269" s="181"/>
      <c r="D269" s="174"/>
      <c r="E269" s="174"/>
      <c r="F269" s="174"/>
      <c r="G269" s="174"/>
      <c r="H269" s="174"/>
      <c r="I269" s="174"/>
      <c r="J269" s="174"/>
      <c r="K269" s="174"/>
      <c r="L269" s="174"/>
      <c r="M269" s="174"/>
      <c r="N269" s="174"/>
      <c r="O269" s="174"/>
      <c r="P269" s="174"/>
      <c r="Q269" s="174"/>
      <c r="R269" s="174"/>
      <c r="S269" s="174"/>
      <c r="T269" s="174"/>
      <c r="U269" s="174"/>
      <c r="V269" s="174"/>
      <c r="W269" s="174"/>
      <c r="X269" s="174"/>
      <c r="Y269" s="174"/>
      <c r="Z269" s="174"/>
    </row>
    <row r="270" ht="12.0" customHeight="1">
      <c r="A270" s="174"/>
      <c r="B270" s="174"/>
      <c r="C270" s="181"/>
      <c r="D270" s="174"/>
      <c r="E270" s="174"/>
      <c r="F270" s="174"/>
      <c r="G270" s="174"/>
      <c r="H270" s="174"/>
      <c r="I270" s="174"/>
      <c r="J270" s="174"/>
      <c r="K270" s="174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/>
      <c r="V270" s="174"/>
      <c r="W270" s="174"/>
      <c r="X270" s="174"/>
      <c r="Y270" s="174"/>
      <c r="Z270" s="174"/>
    </row>
    <row r="271" ht="12.0" customHeight="1">
      <c r="A271" s="174"/>
      <c r="B271" s="174"/>
      <c r="C271" s="181"/>
      <c r="D271" s="174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/>
      <c r="O271" s="174"/>
      <c r="P271" s="174"/>
      <c r="Q271" s="174"/>
      <c r="R271" s="174"/>
      <c r="S271" s="174"/>
      <c r="T271" s="174"/>
      <c r="U271" s="174"/>
      <c r="V271" s="174"/>
      <c r="W271" s="174"/>
      <c r="X271" s="174"/>
      <c r="Y271" s="174"/>
      <c r="Z271" s="174"/>
    </row>
    <row r="272" ht="12.0" customHeight="1">
      <c r="A272" s="174"/>
      <c r="B272" s="174"/>
      <c r="C272" s="181"/>
      <c r="D272" s="174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4"/>
      <c r="Q272" s="174"/>
      <c r="R272" s="174"/>
      <c r="S272" s="174"/>
      <c r="T272" s="174"/>
      <c r="U272" s="174"/>
      <c r="V272" s="174"/>
      <c r="W272" s="174"/>
      <c r="X272" s="174"/>
      <c r="Y272" s="174"/>
      <c r="Z272" s="174"/>
    </row>
    <row r="273" ht="12.0" customHeight="1">
      <c r="A273" s="174"/>
      <c r="B273" s="174"/>
      <c r="C273" s="181"/>
      <c r="D273" s="174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  <c r="V273" s="174"/>
      <c r="W273" s="174"/>
      <c r="X273" s="174"/>
      <c r="Y273" s="174"/>
      <c r="Z273" s="174"/>
    </row>
    <row r="274" ht="12.0" customHeight="1">
      <c r="A274" s="174"/>
      <c r="B274" s="174"/>
      <c r="C274" s="181"/>
      <c r="D274" s="174"/>
      <c r="E274" s="174"/>
      <c r="F274" s="174"/>
      <c r="G274" s="174"/>
      <c r="H274" s="174"/>
      <c r="I274" s="174"/>
      <c r="J274" s="174"/>
      <c r="K274" s="174"/>
      <c r="L274" s="174"/>
      <c r="M274" s="174"/>
      <c r="N274" s="174"/>
      <c r="O274" s="174"/>
      <c r="P274" s="174"/>
      <c r="Q274" s="174"/>
      <c r="R274" s="174"/>
      <c r="S274" s="174"/>
      <c r="T274" s="174"/>
      <c r="U274" s="174"/>
      <c r="V274" s="174"/>
      <c r="W274" s="174"/>
      <c r="X274" s="174"/>
      <c r="Y274" s="174"/>
      <c r="Z274" s="174"/>
    </row>
    <row r="275" ht="12.0" customHeight="1">
      <c r="A275" s="174"/>
      <c r="B275" s="174"/>
      <c r="C275" s="181"/>
      <c r="D275" s="174"/>
      <c r="E275" s="174"/>
      <c r="F275" s="174"/>
      <c r="G275" s="174"/>
      <c r="H275" s="174"/>
      <c r="I275" s="174"/>
      <c r="J275" s="174"/>
      <c r="K275" s="174"/>
      <c r="L275" s="174"/>
      <c r="M275" s="174"/>
      <c r="N275" s="174"/>
      <c r="O275" s="174"/>
      <c r="P275" s="174"/>
      <c r="Q275" s="174"/>
      <c r="R275" s="174"/>
      <c r="S275" s="174"/>
      <c r="T275" s="174"/>
      <c r="U275" s="174"/>
      <c r="V275" s="174"/>
      <c r="W275" s="174"/>
      <c r="X275" s="174"/>
      <c r="Y275" s="174"/>
      <c r="Z275" s="174"/>
    </row>
    <row r="276" ht="12.0" customHeight="1">
      <c r="A276" s="174"/>
      <c r="B276" s="174"/>
      <c r="C276" s="181"/>
      <c r="D276" s="174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  <c r="O276" s="174"/>
      <c r="P276" s="174"/>
      <c r="Q276" s="174"/>
      <c r="R276" s="174"/>
      <c r="S276" s="174"/>
      <c r="T276" s="174"/>
      <c r="U276" s="174"/>
      <c r="V276" s="174"/>
      <c r="W276" s="174"/>
      <c r="X276" s="174"/>
      <c r="Y276" s="174"/>
      <c r="Z276" s="174"/>
    </row>
    <row r="277" ht="12.0" customHeight="1">
      <c r="A277" s="174"/>
      <c r="B277" s="174"/>
      <c r="C277" s="181"/>
      <c r="D277" s="174"/>
      <c r="E277" s="174"/>
      <c r="F277" s="174"/>
      <c r="G277" s="174"/>
      <c r="H277" s="174"/>
      <c r="I277" s="174"/>
      <c r="J277" s="174"/>
      <c r="K277" s="174"/>
      <c r="L277" s="174"/>
      <c r="M277" s="174"/>
      <c r="N277" s="174"/>
      <c r="O277" s="174"/>
      <c r="P277" s="174"/>
      <c r="Q277" s="174"/>
      <c r="R277" s="174"/>
      <c r="S277" s="174"/>
      <c r="T277" s="174"/>
      <c r="U277" s="174"/>
      <c r="V277" s="174"/>
      <c r="W277" s="174"/>
      <c r="X277" s="174"/>
      <c r="Y277" s="174"/>
      <c r="Z277" s="174"/>
    </row>
    <row r="278" ht="12.0" customHeight="1">
      <c r="A278" s="174"/>
      <c r="B278" s="174"/>
      <c r="C278" s="181"/>
      <c r="D278" s="174"/>
      <c r="E278" s="174"/>
      <c r="F278" s="174"/>
      <c r="G278" s="174"/>
      <c r="H278" s="174"/>
      <c r="I278" s="174"/>
      <c r="J278" s="174"/>
      <c r="K278" s="174"/>
      <c r="L278" s="174"/>
      <c r="M278" s="174"/>
      <c r="N278" s="174"/>
      <c r="O278" s="174"/>
      <c r="P278" s="174"/>
      <c r="Q278" s="174"/>
      <c r="R278" s="174"/>
      <c r="S278" s="174"/>
      <c r="T278" s="174"/>
      <c r="U278" s="174"/>
      <c r="V278" s="174"/>
      <c r="W278" s="174"/>
      <c r="X278" s="174"/>
      <c r="Y278" s="174"/>
      <c r="Z278" s="174"/>
    </row>
    <row r="279" ht="12.0" customHeight="1">
      <c r="A279" s="174"/>
      <c r="B279" s="174"/>
      <c r="C279" s="181"/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/>
      <c r="X279" s="174"/>
      <c r="Y279" s="174"/>
      <c r="Z279" s="174"/>
    </row>
    <row r="280" ht="12.0" customHeight="1">
      <c r="A280" s="174"/>
      <c r="B280" s="174"/>
      <c r="C280" s="181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</row>
    <row r="281" ht="12.0" customHeight="1">
      <c r="A281" s="174"/>
      <c r="B281" s="174"/>
      <c r="C281" s="181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</row>
    <row r="282" ht="12.0" customHeight="1">
      <c r="A282" s="174"/>
      <c r="B282" s="174"/>
      <c r="C282" s="181"/>
      <c r="D282" s="174"/>
      <c r="E282" s="174"/>
      <c r="F282" s="174"/>
      <c r="G282" s="174"/>
      <c r="H282" s="174"/>
      <c r="I282" s="174"/>
      <c r="J282" s="174"/>
      <c r="K282" s="174"/>
      <c r="L282" s="174"/>
      <c r="M282" s="174"/>
      <c r="N282" s="174"/>
      <c r="O282" s="174"/>
      <c r="P282" s="174"/>
      <c r="Q282" s="174"/>
      <c r="R282" s="174"/>
      <c r="S282" s="174"/>
      <c r="T282" s="174"/>
      <c r="U282" s="174"/>
      <c r="V282" s="174"/>
      <c r="W282" s="174"/>
      <c r="X282" s="174"/>
      <c r="Y282" s="174"/>
      <c r="Z282" s="174"/>
    </row>
    <row r="283" ht="12.0" customHeight="1">
      <c r="A283" s="174"/>
      <c r="B283" s="174"/>
      <c r="C283" s="181"/>
      <c r="D283" s="174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  <c r="O283" s="174"/>
      <c r="P283" s="174"/>
      <c r="Q283" s="174"/>
      <c r="R283" s="174"/>
      <c r="S283" s="174"/>
      <c r="T283" s="174"/>
      <c r="U283" s="174"/>
      <c r="V283" s="174"/>
      <c r="W283" s="174"/>
      <c r="X283" s="174"/>
      <c r="Y283" s="174"/>
      <c r="Z283" s="174"/>
    </row>
    <row r="284" ht="12.0" customHeight="1">
      <c r="A284" s="174"/>
      <c r="B284" s="174"/>
      <c r="C284" s="181"/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4"/>
      <c r="Q284" s="174"/>
      <c r="R284" s="174"/>
      <c r="S284" s="174"/>
      <c r="T284" s="174"/>
      <c r="U284" s="174"/>
      <c r="V284" s="174"/>
      <c r="W284" s="174"/>
      <c r="X284" s="174"/>
      <c r="Y284" s="174"/>
      <c r="Z284" s="174"/>
    </row>
    <row r="285" ht="12.0" customHeight="1">
      <c r="A285" s="174"/>
      <c r="B285" s="174"/>
      <c r="C285" s="181"/>
      <c r="D285" s="174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  <c r="O285" s="174"/>
      <c r="P285" s="174"/>
      <c r="Q285" s="174"/>
      <c r="R285" s="174"/>
      <c r="S285" s="174"/>
      <c r="T285" s="174"/>
      <c r="U285" s="174"/>
      <c r="V285" s="174"/>
      <c r="W285" s="174"/>
      <c r="X285" s="174"/>
      <c r="Y285" s="174"/>
      <c r="Z285" s="174"/>
    </row>
    <row r="286" ht="12.0" customHeight="1">
      <c r="A286" s="174"/>
      <c r="B286" s="174"/>
      <c r="C286" s="181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</row>
    <row r="287" ht="12.0" customHeight="1">
      <c r="A287" s="174"/>
      <c r="B287" s="174"/>
      <c r="C287" s="181"/>
      <c r="D287" s="174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174"/>
      <c r="Q287" s="174"/>
      <c r="R287" s="174"/>
      <c r="S287" s="174"/>
      <c r="T287" s="174"/>
      <c r="U287" s="174"/>
      <c r="V287" s="174"/>
      <c r="W287" s="174"/>
      <c r="X287" s="174"/>
      <c r="Y287" s="174"/>
      <c r="Z287" s="174"/>
    </row>
    <row r="288" ht="12.0" customHeight="1">
      <c r="A288" s="174"/>
      <c r="B288" s="174"/>
      <c r="C288" s="181"/>
      <c r="D288" s="174"/>
      <c r="E288" s="174"/>
      <c r="F288" s="174"/>
      <c r="G288" s="174"/>
      <c r="H288" s="174"/>
      <c r="I288" s="174"/>
      <c r="J288" s="174"/>
      <c r="K288" s="174"/>
      <c r="L288" s="174"/>
      <c r="M288" s="174"/>
      <c r="N288" s="174"/>
      <c r="O288" s="174"/>
      <c r="P288" s="174"/>
      <c r="Q288" s="174"/>
      <c r="R288" s="174"/>
      <c r="S288" s="174"/>
      <c r="T288" s="174"/>
      <c r="U288" s="174"/>
      <c r="V288" s="174"/>
      <c r="W288" s="174"/>
      <c r="X288" s="174"/>
      <c r="Y288" s="174"/>
      <c r="Z288" s="174"/>
    </row>
    <row r="289" ht="12.0" customHeight="1">
      <c r="A289" s="174"/>
      <c r="B289" s="174"/>
      <c r="C289" s="181"/>
      <c r="D289" s="174"/>
      <c r="E289" s="174"/>
      <c r="F289" s="174"/>
      <c r="G289" s="174"/>
      <c r="H289" s="174"/>
      <c r="I289" s="174"/>
      <c r="J289" s="174"/>
      <c r="K289" s="174"/>
      <c r="L289" s="174"/>
      <c r="M289" s="174"/>
      <c r="N289" s="174"/>
      <c r="O289" s="174"/>
      <c r="P289" s="174"/>
      <c r="Q289" s="174"/>
      <c r="R289" s="174"/>
      <c r="S289" s="174"/>
      <c r="T289" s="174"/>
      <c r="U289" s="174"/>
      <c r="V289" s="174"/>
      <c r="W289" s="174"/>
      <c r="X289" s="174"/>
      <c r="Y289" s="174"/>
      <c r="Z289" s="174"/>
    </row>
    <row r="290" ht="12.0" customHeight="1">
      <c r="A290" s="174"/>
      <c r="B290" s="174"/>
      <c r="C290" s="181"/>
      <c r="D290" s="174"/>
      <c r="E290" s="174"/>
      <c r="F290" s="174"/>
      <c r="G290" s="174"/>
      <c r="H290" s="174"/>
      <c r="I290" s="174"/>
      <c r="J290" s="174"/>
      <c r="K290" s="174"/>
      <c r="L290" s="174"/>
      <c r="M290" s="174"/>
      <c r="N290" s="174"/>
      <c r="O290" s="174"/>
      <c r="P290" s="174"/>
      <c r="Q290" s="174"/>
      <c r="R290" s="174"/>
      <c r="S290" s="174"/>
      <c r="T290" s="174"/>
      <c r="U290" s="174"/>
      <c r="V290" s="174"/>
      <c r="W290" s="174"/>
      <c r="X290" s="174"/>
      <c r="Y290" s="174"/>
      <c r="Z290" s="174"/>
    </row>
    <row r="291" ht="12.0" customHeight="1">
      <c r="A291" s="174"/>
      <c r="B291" s="174"/>
      <c r="C291" s="181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  <c r="V291" s="174"/>
      <c r="W291" s="174"/>
      <c r="X291" s="174"/>
      <c r="Y291" s="174"/>
      <c r="Z291" s="174"/>
    </row>
    <row r="292" ht="12.0" customHeight="1">
      <c r="A292" s="174"/>
      <c r="B292" s="174"/>
      <c r="C292" s="181"/>
      <c r="D292" s="174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4"/>
      <c r="Q292" s="174"/>
      <c r="R292" s="174"/>
      <c r="S292" s="174"/>
      <c r="T292" s="174"/>
      <c r="U292" s="174"/>
      <c r="V292" s="174"/>
      <c r="W292" s="174"/>
      <c r="X292" s="174"/>
      <c r="Y292" s="174"/>
      <c r="Z292" s="174"/>
    </row>
    <row r="293" ht="12.0" customHeight="1">
      <c r="A293" s="174"/>
      <c r="B293" s="174"/>
      <c r="C293" s="181"/>
      <c r="D293" s="174"/>
      <c r="E293" s="174"/>
      <c r="F293" s="174"/>
      <c r="G293" s="174"/>
      <c r="H293" s="174"/>
      <c r="I293" s="174"/>
      <c r="J293" s="174"/>
      <c r="K293" s="174"/>
      <c r="L293" s="174"/>
      <c r="M293" s="174"/>
      <c r="N293" s="174"/>
      <c r="O293" s="174"/>
      <c r="P293" s="174"/>
      <c r="Q293" s="174"/>
      <c r="R293" s="174"/>
      <c r="S293" s="174"/>
      <c r="T293" s="174"/>
      <c r="U293" s="174"/>
      <c r="V293" s="174"/>
      <c r="W293" s="174"/>
      <c r="X293" s="174"/>
      <c r="Y293" s="174"/>
      <c r="Z293" s="174"/>
    </row>
    <row r="294" ht="12.0" customHeight="1">
      <c r="A294" s="174"/>
      <c r="B294" s="174"/>
      <c r="C294" s="181"/>
      <c r="D294" s="174"/>
      <c r="E294" s="174"/>
      <c r="F294" s="174"/>
      <c r="G294" s="174"/>
      <c r="H294" s="174"/>
      <c r="I294" s="174"/>
      <c r="J294" s="174"/>
      <c r="K294" s="174"/>
      <c r="L294" s="174"/>
      <c r="M294" s="174"/>
      <c r="N294" s="174"/>
      <c r="O294" s="174"/>
      <c r="P294" s="174"/>
      <c r="Q294" s="174"/>
      <c r="R294" s="174"/>
      <c r="S294" s="174"/>
      <c r="T294" s="174"/>
      <c r="U294" s="174"/>
      <c r="V294" s="174"/>
      <c r="W294" s="174"/>
      <c r="X294" s="174"/>
      <c r="Y294" s="174"/>
      <c r="Z294" s="174"/>
    </row>
    <row r="295" ht="12.0" customHeight="1">
      <c r="A295" s="174"/>
      <c r="B295" s="174"/>
      <c r="C295" s="181"/>
      <c r="D295" s="174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  <c r="V295" s="174"/>
      <c r="W295" s="174"/>
      <c r="X295" s="174"/>
      <c r="Y295" s="174"/>
      <c r="Z295" s="174"/>
    </row>
    <row r="296" ht="12.0" customHeight="1">
      <c r="A296" s="174"/>
      <c r="B296" s="174"/>
      <c r="C296" s="181"/>
      <c r="D296" s="174"/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  <c r="O296" s="174"/>
      <c r="P296" s="174"/>
      <c r="Q296" s="174"/>
      <c r="R296" s="174"/>
      <c r="S296" s="174"/>
      <c r="T296" s="174"/>
      <c r="U296" s="174"/>
      <c r="V296" s="174"/>
      <c r="W296" s="174"/>
      <c r="X296" s="174"/>
      <c r="Y296" s="174"/>
      <c r="Z296" s="174"/>
    </row>
    <row r="297" ht="12.0" customHeight="1">
      <c r="A297" s="174"/>
      <c r="B297" s="174"/>
      <c r="C297" s="181"/>
      <c r="D297" s="174"/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  <c r="O297" s="174"/>
      <c r="P297" s="174"/>
      <c r="Q297" s="174"/>
      <c r="R297" s="174"/>
      <c r="S297" s="174"/>
      <c r="T297" s="174"/>
      <c r="U297" s="174"/>
      <c r="V297" s="174"/>
      <c r="W297" s="174"/>
      <c r="X297" s="174"/>
      <c r="Y297" s="174"/>
      <c r="Z297" s="174"/>
    </row>
    <row r="298" ht="12.0" customHeight="1">
      <c r="A298" s="174"/>
      <c r="B298" s="174"/>
      <c r="C298" s="181"/>
      <c r="D298" s="174"/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  <c r="O298" s="174"/>
      <c r="P298" s="174"/>
      <c r="Q298" s="174"/>
      <c r="R298" s="174"/>
      <c r="S298" s="174"/>
      <c r="T298" s="174"/>
      <c r="U298" s="174"/>
      <c r="V298" s="174"/>
      <c r="W298" s="174"/>
      <c r="X298" s="174"/>
      <c r="Y298" s="174"/>
      <c r="Z298" s="174"/>
    </row>
    <row r="299" ht="12.0" customHeight="1">
      <c r="A299" s="174"/>
      <c r="B299" s="174"/>
      <c r="C299" s="181"/>
      <c r="D299" s="174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4"/>
      <c r="Q299" s="174"/>
      <c r="R299" s="174"/>
      <c r="S299" s="174"/>
      <c r="T299" s="174"/>
      <c r="U299" s="174"/>
      <c r="V299" s="174"/>
      <c r="W299" s="174"/>
      <c r="X299" s="174"/>
      <c r="Y299" s="174"/>
      <c r="Z299" s="174"/>
    </row>
    <row r="300" ht="12.0" customHeight="1">
      <c r="A300" s="174"/>
      <c r="B300" s="174"/>
      <c r="C300" s="181"/>
      <c r="D300" s="174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  <c r="O300" s="174"/>
      <c r="P300" s="174"/>
      <c r="Q300" s="174"/>
      <c r="R300" s="174"/>
      <c r="S300" s="174"/>
      <c r="T300" s="174"/>
      <c r="U300" s="174"/>
      <c r="V300" s="174"/>
      <c r="W300" s="174"/>
      <c r="X300" s="174"/>
      <c r="Y300" s="174"/>
      <c r="Z300" s="174"/>
    </row>
    <row r="301" ht="12.0" customHeight="1">
      <c r="A301" s="174"/>
      <c r="B301" s="174"/>
      <c r="C301" s="181"/>
      <c r="D301" s="174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4"/>
      <c r="Q301" s="174"/>
      <c r="R301" s="174"/>
      <c r="S301" s="174"/>
      <c r="T301" s="174"/>
      <c r="U301" s="174"/>
      <c r="V301" s="174"/>
      <c r="W301" s="174"/>
      <c r="X301" s="174"/>
      <c r="Y301" s="174"/>
      <c r="Z301" s="174"/>
    </row>
    <row r="302" ht="12.0" customHeight="1">
      <c r="A302" s="174"/>
      <c r="B302" s="174"/>
      <c r="C302" s="181"/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  <c r="V302" s="174"/>
      <c r="W302" s="174"/>
      <c r="X302" s="174"/>
      <c r="Y302" s="174"/>
      <c r="Z302" s="174"/>
    </row>
    <row r="303" ht="12.0" customHeight="1">
      <c r="A303" s="174"/>
      <c r="B303" s="174"/>
      <c r="C303" s="181"/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4"/>
      <c r="X303" s="174"/>
      <c r="Y303" s="174"/>
      <c r="Z303" s="174"/>
    </row>
    <row r="304" ht="12.0" customHeight="1">
      <c r="A304" s="174"/>
      <c r="B304" s="174"/>
      <c r="C304" s="181"/>
      <c r="D304" s="174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  <c r="O304" s="174"/>
      <c r="P304" s="174"/>
      <c r="Q304" s="174"/>
      <c r="R304" s="174"/>
      <c r="S304" s="174"/>
      <c r="T304" s="174"/>
      <c r="U304" s="174"/>
      <c r="V304" s="174"/>
      <c r="W304" s="174"/>
      <c r="X304" s="174"/>
      <c r="Y304" s="174"/>
      <c r="Z304" s="174"/>
    </row>
    <row r="305" ht="12.0" customHeight="1">
      <c r="A305" s="174"/>
      <c r="B305" s="174"/>
      <c r="C305" s="181"/>
      <c r="D305" s="174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  <c r="O305" s="174"/>
      <c r="P305" s="174"/>
      <c r="Q305" s="174"/>
      <c r="R305" s="174"/>
      <c r="S305" s="174"/>
      <c r="T305" s="174"/>
      <c r="U305" s="174"/>
      <c r="V305" s="174"/>
      <c r="W305" s="174"/>
      <c r="X305" s="174"/>
      <c r="Y305" s="174"/>
      <c r="Z305" s="174"/>
    </row>
    <row r="306" ht="12.0" customHeight="1">
      <c r="A306" s="174"/>
      <c r="B306" s="174"/>
      <c r="C306" s="181"/>
      <c r="D306" s="174"/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  <c r="O306" s="174"/>
      <c r="P306" s="174"/>
      <c r="Q306" s="174"/>
      <c r="R306" s="174"/>
      <c r="S306" s="174"/>
      <c r="T306" s="174"/>
      <c r="U306" s="174"/>
      <c r="V306" s="174"/>
      <c r="W306" s="174"/>
      <c r="X306" s="174"/>
      <c r="Y306" s="174"/>
      <c r="Z306" s="174"/>
    </row>
    <row r="307" ht="12.0" customHeight="1">
      <c r="A307" s="174"/>
      <c r="B307" s="174"/>
      <c r="C307" s="181"/>
      <c r="D307" s="174"/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  <c r="O307" s="174"/>
      <c r="P307" s="174"/>
      <c r="Q307" s="174"/>
      <c r="R307" s="174"/>
      <c r="S307" s="174"/>
      <c r="T307" s="174"/>
      <c r="U307" s="174"/>
      <c r="V307" s="174"/>
      <c r="W307" s="174"/>
      <c r="X307" s="174"/>
      <c r="Y307" s="174"/>
      <c r="Z307" s="174"/>
    </row>
    <row r="308" ht="12.0" customHeight="1">
      <c r="A308" s="174"/>
      <c r="B308" s="174"/>
      <c r="C308" s="181"/>
      <c r="D308" s="174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4"/>
    </row>
    <row r="309" ht="12.0" customHeight="1">
      <c r="A309" s="174"/>
      <c r="B309" s="174"/>
      <c r="C309" s="181"/>
      <c r="D309" s="174"/>
      <c r="E309" s="174"/>
      <c r="F309" s="174"/>
      <c r="G309" s="174"/>
      <c r="H309" s="174"/>
      <c r="I309" s="174"/>
      <c r="J309" s="174"/>
      <c r="K309" s="174"/>
      <c r="L309" s="174"/>
      <c r="M309" s="174"/>
      <c r="N309" s="174"/>
      <c r="O309" s="174"/>
      <c r="P309" s="174"/>
      <c r="Q309" s="174"/>
      <c r="R309" s="174"/>
      <c r="S309" s="174"/>
      <c r="T309" s="174"/>
      <c r="U309" s="174"/>
      <c r="V309" s="174"/>
      <c r="W309" s="174"/>
      <c r="X309" s="174"/>
      <c r="Y309" s="174"/>
      <c r="Z309" s="174"/>
    </row>
    <row r="310" ht="12.0" customHeight="1">
      <c r="A310" s="174"/>
      <c r="B310" s="174"/>
      <c r="C310" s="181"/>
      <c r="D310" s="174"/>
      <c r="E310" s="174"/>
      <c r="F310" s="174"/>
      <c r="G310" s="174"/>
      <c r="H310" s="174"/>
      <c r="I310" s="174"/>
      <c r="J310" s="174"/>
      <c r="K310" s="174"/>
      <c r="L310" s="174"/>
      <c r="M310" s="174"/>
      <c r="N310" s="174"/>
      <c r="O310" s="174"/>
      <c r="P310" s="174"/>
      <c r="Q310" s="174"/>
      <c r="R310" s="174"/>
      <c r="S310" s="174"/>
      <c r="T310" s="174"/>
      <c r="U310" s="174"/>
      <c r="V310" s="174"/>
      <c r="W310" s="174"/>
      <c r="X310" s="174"/>
      <c r="Y310" s="174"/>
      <c r="Z310" s="174"/>
    </row>
    <row r="311" ht="12.0" customHeight="1">
      <c r="A311" s="174"/>
      <c r="B311" s="174"/>
      <c r="C311" s="181"/>
      <c r="D311" s="174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  <c r="O311" s="174"/>
      <c r="P311" s="174"/>
      <c r="Q311" s="174"/>
      <c r="R311" s="174"/>
      <c r="S311" s="174"/>
      <c r="T311" s="174"/>
      <c r="U311" s="174"/>
      <c r="V311" s="174"/>
      <c r="W311" s="174"/>
      <c r="X311" s="174"/>
      <c r="Y311" s="174"/>
      <c r="Z311" s="174"/>
    </row>
    <row r="312" ht="12.0" customHeight="1">
      <c r="A312" s="174"/>
      <c r="B312" s="174"/>
      <c r="C312" s="181"/>
      <c r="D312" s="174"/>
      <c r="E312" s="174"/>
      <c r="F312" s="174"/>
      <c r="G312" s="174"/>
      <c r="H312" s="174"/>
      <c r="I312" s="174"/>
      <c r="J312" s="174"/>
      <c r="K312" s="174"/>
      <c r="L312" s="174"/>
      <c r="M312" s="174"/>
      <c r="N312" s="174"/>
      <c r="O312" s="174"/>
      <c r="P312" s="174"/>
      <c r="Q312" s="174"/>
      <c r="R312" s="174"/>
      <c r="S312" s="174"/>
      <c r="T312" s="174"/>
      <c r="U312" s="174"/>
      <c r="V312" s="174"/>
      <c r="W312" s="174"/>
      <c r="X312" s="174"/>
      <c r="Y312" s="174"/>
      <c r="Z312" s="174"/>
    </row>
    <row r="313" ht="12.0" customHeight="1">
      <c r="A313" s="174"/>
      <c r="B313" s="174"/>
      <c r="C313" s="181"/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  <c r="V313" s="174"/>
      <c r="W313" s="174"/>
      <c r="X313" s="174"/>
      <c r="Y313" s="174"/>
      <c r="Z313" s="174"/>
    </row>
    <row r="314" ht="12.0" customHeight="1">
      <c r="A314" s="174"/>
      <c r="B314" s="174"/>
      <c r="C314" s="181"/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74"/>
      <c r="Q314" s="174"/>
      <c r="R314" s="174"/>
      <c r="S314" s="174"/>
      <c r="T314" s="174"/>
      <c r="U314" s="174"/>
      <c r="V314" s="174"/>
      <c r="W314" s="174"/>
      <c r="X314" s="174"/>
      <c r="Y314" s="174"/>
      <c r="Z314" s="174"/>
    </row>
    <row r="315" ht="12.0" customHeight="1">
      <c r="A315" s="174"/>
      <c r="B315" s="174"/>
      <c r="C315" s="181"/>
      <c r="D315" s="174"/>
      <c r="E315" s="174"/>
      <c r="F315" s="174"/>
      <c r="G315" s="174"/>
      <c r="H315" s="174"/>
      <c r="I315" s="174"/>
      <c r="J315" s="174"/>
      <c r="K315" s="174"/>
      <c r="L315" s="174"/>
      <c r="M315" s="174"/>
      <c r="N315" s="174"/>
      <c r="O315" s="174"/>
      <c r="P315" s="174"/>
      <c r="Q315" s="174"/>
      <c r="R315" s="174"/>
      <c r="S315" s="174"/>
      <c r="T315" s="174"/>
      <c r="U315" s="174"/>
      <c r="V315" s="174"/>
      <c r="W315" s="174"/>
      <c r="X315" s="174"/>
      <c r="Y315" s="174"/>
      <c r="Z315" s="174"/>
    </row>
    <row r="316" ht="12.0" customHeight="1">
      <c r="A316" s="174"/>
      <c r="B316" s="174"/>
      <c r="C316" s="181"/>
      <c r="D316" s="174"/>
      <c r="E316" s="174"/>
      <c r="F316" s="174"/>
      <c r="G316" s="174"/>
      <c r="H316" s="174"/>
      <c r="I316" s="174"/>
      <c r="J316" s="174"/>
      <c r="K316" s="174"/>
      <c r="L316" s="174"/>
      <c r="M316" s="174"/>
      <c r="N316" s="174"/>
      <c r="O316" s="174"/>
      <c r="P316" s="174"/>
      <c r="Q316" s="174"/>
      <c r="R316" s="174"/>
      <c r="S316" s="174"/>
      <c r="T316" s="174"/>
      <c r="U316" s="174"/>
      <c r="V316" s="174"/>
      <c r="W316" s="174"/>
      <c r="X316" s="174"/>
      <c r="Y316" s="174"/>
      <c r="Z316" s="174"/>
    </row>
    <row r="317" ht="12.0" customHeight="1">
      <c r="A317" s="174"/>
      <c r="B317" s="174"/>
      <c r="C317" s="181"/>
      <c r="D317" s="174"/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  <c r="O317" s="174"/>
      <c r="P317" s="174"/>
      <c r="Q317" s="174"/>
      <c r="R317" s="174"/>
      <c r="S317" s="174"/>
      <c r="T317" s="174"/>
      <c r="U317" s="174"/>
      <c r="V317" s="174"/>
      <c r="W317" s="174"/>
      <c r="X317" s="174"/>
      <c r="Y317" s="174"/>
      <c r="Z317" s="174"/>
    </row>
    <row r="318" ht="12.0" customHeight="1">
      <c r="A318" s="174"/>
      <c r="B318" s="174"/>
      <c r="C318" s="181"/>
      <c r="D318" s="174"/>
      <c r="E318" s="174"/>
      <c r="F318" s="174"/>
      <c r="G318" s="174"/>
      <c r="H318" s="174"/>
      <c r="I318" s="174"/>
      <c r="J318" s="174"/>
      <c r="K318" s="174"/>
      <c r="L318" s="174"/>
      <c r="M318" s="174"/>
      <c r="N318" s="174"/>
      <c r="O318" s="174"/>
      <c r="P318" s="174"/>
      <c r="Q318" s="174"/>
      <c r="R318" s="174"/>
      <c r="S318" s="174"/>
      <c r="T318" s="174"/>
      <c r="U318" s="174"/>
      <c r="V318" s="174"/>
      <c r="W318" s="174"/>
      <c r="X318" s="174"/>
      <c r="Y318" s="174"/>
      <c r="Z318" s="174"/>
    </row>
    <row r="319" ht="12.0" customHeight="1">
      <c r="A319" s="174"/>
      <c r="B319" s="174"/>
      <c r="C319" s="181"/>
      <c r="D319" s="174"/>
      <c r="E319" s="174"/>
      <c r="F319" s="174"/>
      <c r="G319" s="174"/>
      <c r="H319" s="174"/>
      <c r="I319" s="174"/>
      <c r="J319" s="174"/>
      <c r="K319" s="174"/>
      <c r="L319" s="174"/>
      <c r="M319" s="174"/>
      <c r="N319" s="174"/>
      <c r="O319" s="174"/>
      <c r="P319" s="174"/>
      <c r="Q319" s="174"/>
      <c r="R319" s="174"/>
      <c r="S319" s="174"/>
      <c r="T319" s="174"/>
      <c r="U319" s="174"/>
      <c r="V319" s="174"/>
      <c r="W319" s="174"/>
      <c r="X319" s="174"/>
      <c r="Y319" s="174"/>
      <c r="Z319" s="174"/>
    </row>
    <row r="320" ht="12.0" customHeight="1">
      <c r="A320" s="174"/>
      <c r="B320" s="174"/>
      <c r="C320" s="181"/>
      <c r="D320" s="174"/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  <c r="O320" s="174"/>
      <c r="P320" s="174"/>
      <c r="Q320" s="174"/>
      <c r="R320" s="174"/>
      <c r="S320" s="174"/>
      <c r="T320" s="174"/>
      <c r="U320" s="174"/>
      <c r="V320" s="174"/>
      <c r="W320" s="174"/>
      <c r="X320" s="174"/>
      <c r="Y320" s="174"/>
      <c r="Z320" s="174"/>
    </row>
    <row r="321" ht="12.0" customHeight="1">
      <c r="A321" s="174"/>
      <c r="B321" s="174"/>
      <c r="C321" s="181"/>
      <c r="D321" s="174"/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  <c r="O321" s="174"/>
      <c r="P321" s="174"/>
      <c r="Q321" s="174"/>
      <c r="R321" s="174"/>
      <c r="S321" s="174"/>
      <c r="T321" s="174"/>
      <c r="U321" s="174"/>
      <c r="V321" s="174"/>
      <c r="W321" s="174"/>
      <c r="X321" s="174"/>
      <c r="Y321" s="174"/>
      <c r="Z321" s="174"/>
    </row>
    <row r="322" ht="12.0" customHeight="1">
      <c r="A322" s="174"/>
      <c r="B322" s="174"/>
      <c r="C322" s="181"/>
      <c r="D322" s="174"/>
      <c r="E322" s="174"/>
      <c r="F322" s="174"/>
      <c r="G322" s="174"/>
      <c r="H322" s="174"/>
      <c r="I322" s="174"/>
      <c r="J322" s="174"/>
      <c r="K322" s="174"/>
      <c r="L322" s="174"/>
      <c r="M322" s="174"/>
      <c r="N322" s="174"/>
      <c r="O322" s="174"/>
      <c r="P322" s="174"/>
      <c r="Q322" s="174"/>
      <c r="R322" s="174"/>
      <c r="S322" s="174"/>
      <c r="T322" s="174"/>
      <c r="U322" s="174"/>
      <c r="V322" s="174"/>
      <c r="W322" s="174"/>
      <c r="X322" s="174"/>
      <c r="Y322" s="174"/>
      <c r="Z322" s="174"/>
    </row>
    <row r="323" ht="12.0" customHeight="1">
      <c r="A323" s="174"/>
      <c r="B323" s="174"/>
      <c r="C323" s="181"/>
      <c r="D323" s="174"/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  <c r="O323" s="174"/>
      <c r="P323" s="174"/>
      <c r="Q323" s="174"/>
      <c r="R323" s="174"/>
      <c r="S323" s="174"/>
      <c r="T323" s="174"/>
      <c r="U323" s="174"/>
      <c r="V323" s="174"/>
      <c r="W323" s="174"/>
      <c r="X323" s="174"/>
      <c r="Y323" s="174"/>
      <c r="Z323" s="174"/>
    </row>
    <row r="324" ht="12.0" customHeight="1">
      <c r="A324" s="174"/>
      <c r="B324" s="174"/>
      <c r="C324" s="181"/>
      <c r="D324" s="174"/>
      <c r="E324" s="174"/>
      <c r="F324" s="174"/>
      <c r="G324" s="174"/>
      <c r="H324" s="174"/>
      <c r="I324" s="174"/>
      <c r="J324" s="174"/>
      <c r="K324" s="174"/>
      <c r="L324" s="174"/>
      <c r="M324" s="174"/>
      <c r="N324" s="174"/>
      <c r="O324" s="174"/>
      <c r="P324" s="174"/>
      <c r="Q324" s="174"/>
      <c r="R324" s="174"/>
      <c r="S324" s="174"/>
      <c r="T324" s="174"/>
      <c r="U324" s="174"/>
      <c r="V324" s="174"/>
      <c r="W324" s="174"/>
      <c r="X324" s="174"/>
      <c r="Y324" s="174"/>
      <c r="Z324" s="174"/>
    </row>
    <row r="325" ht="12.0" customHeight="1">
      <c r="A325" s="174"/>
      <c r="B325" s="174"/>
      <c r="C325" s="181"/>
      <c r="D325" s="174"/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  <c r="O325" s="174"/>
      <c r="P325" s="174"/>
      <c r="Q325" s="174"/>
      <c r="R325" s="174"/>
      <c r="S325" s="174"/>
      <c r="T325" s="174"/>
      <c r="U325" s="174"/>
      <c r="V325" s="174"/>
      <c r="W325" s="174"/>
      <c r="X325" s="174"/>
      <c r="Y325" s="174"/>
      <c r="Z325" s="174"/>
    </row>
    <row r="326" ht="12.0" customHeight="1">
      <c r="A326" s="174"/>
      <c r="B326" s="174"/>
      <c r="C326" s="181"/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74"/>
      <c r="Q326" s="174"/>
      <c r="R326" s="174"/>
      <c r="S326" s="174"/>
      <c r="T326" s="174"/>
      <c r="U326" s="174"/>
      <c r="V326" s="174"/>
      <c r="W326" s="174"/>
      <c r="X326" s="174"/>
      <c r="Y326" s="174"/>
      <c r="Z326" s="174"/>
    </row>
    <row r="327" ht="12.0" customHeight="1">
      <c r="A327" s="174"/>
      <c r="B327" s="174"/>
      <c r="C327" s="181"/>
      <c r="D327" s="174"/>
      <c r="E327" s="174"/>
      <c r="F327" s="174"/>
      <c r="G327" s="174"/>
      <c r="H327" s="174"/>
      <c r="I327" s="174"/>
      <c r="J327" s="174"/>
      <c r="K327" s="174"/>
      <c r="L327" s="174"/>
      <c r="M327" s="174"/>
      <c r="N327" s="174"/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4"/>
    </row>
    <row r="328" ht="12.0" customHeight="1">
      <c r="A328" s="174"/>
      <c r="B328" s="174"/>
      <c r="C328" s="181"/>
      <c r="D328" s="174"/>
      <c r="E328" s="174"/>
      <c r="F328" s="174"/>
      <c r="G328" s="174"/>
      <c r="H328" s="174"/>
      <c r="I328" s="174"/>
      <c r="J328" s="174"/>
      <c r="K328" s="174"/>
      <c r="L328" s="174"/>
      <c r="M328" s="174"/>
      <c r="N328" s="174"/>
      <c r="O328" s="174"/>
      <c r="P328" s="174"/>
      <c r="Q328" s="174"/>
      <c r="R328" s="174"/>
      <c r="S328" s="174"/>
      <c r="T328" s="174"/>
      <c r="U328" s="174"/>
      <c r="V328" s="174"/>
      <c r="W328" s="174"/>
      <c r="X328" s="174"/>
      <c r="Y328" s="174"/>
      <c r="Z328" s="174"/>
    </row>
    <row r="329" ht="12.0" customHeight="1">
      <c r="A329" s="174"/>
      <c r="B329" s="174"/>
      <c r="C329" s="181"/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  <c r="P329" s="174"/>
      <c r="Q329" s="174"/>
      <c r="R329" s="174"/>
      <c r="S329" s="174"/>
      <c r="T329" s="174"/>
      <c r="U329" s="174"/>
      <c r="V329" s="174"/>
      <c r="W329" s="174"/>
      <c r="X329" s="174"/>
      <c r="Y329" s="174"/>
      <c r="Z329" s="174"/>
    </row>
    <row r="330" ht="12.0" customHeight="1">
      <c r="A330" s="174"/>
      <c r="B330" s="174"/>
      <c r="C330" s="181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</row>
    <row r="331" ht="12.0" customHeight="1">
      <c r="A331" s="174"/>
      <c r="B331" s="174"/>
      <c r="C331" s="181"/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/>
      <c r="Q331" s="174"/>
      <c r="R331" s="174"/>
      <c r="S331" s="174"/>
      <c r="T331" s="174"/>
      <c r="U331" s="174"/>
      <c r="V331" s="174"/>
      <c r="W331" s="174"/>
      <c r="X331" s="174"/>
      <c r="Y331" s="174"/>
      <c r="Z331" s="174"/>
    </row>
    <row r="332" ht="12.0" customHeight="1">
      <c r="A332" s="174"/>
      <c r="B332" s="174"/>
      <c r="C332" s="181"/>
      <c r="D332" s="174"/>
      <c r="E332" s="174"/>
      <c r="F332" s="174"/>
      <c r="G332" s="174"/>
      <c r="H332" s="174"/>
      <c r="I332" s="174"/>
      <c r="J332" s="174"/>
      <c r="K332" s="174"/>
      <c r="L332" s="174"/>
      <c r="M332" s="174"/>
      <c r="N332" s="174"/>
      <c r="O332" s="174"/>
      <c r="P332" s="174"/>
      <c r="Q332" s="174"/>
      <c r="R332" s="174"/>
      <c r="S332" s="174"/>
      <c r="T332" s="174"/>
      <c r="U332" s="174"/>
      <c r="V332" s="174"/>
      <c r="W332" s="174"/>
      <c r="X332" s="174"/>
      <c r="Y332" s="174"/>
      <c r="Z332" s="174"/>
    </row>
    <row r="333" ht="12.0" customHeight="1">
      <c r="A333" s="174"/>
      <c r="B333" s="174"/>
      <c r="C333" s="181"/>
      <c r="D333" s="174"/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  <c r="O333" s="174"/>
      <c r="P333" s="174"/>
      <c r="Q333" s="174"/>
      <c r="R333" s="174"/>
      <c r="S333" s="174"/>
      <c r="T333" s="174"/>
      <c r="U333" s="174"/>
      <c r="V333" s="174"/>
      <c r="W333" s="174"/>
      <c r="X333" s="174"/>
      <c r="Y333" s="174"/>
      <c r="Z333" s="174"/>
    </row>
    <row r="334" ht="12.0" customHeight="1">
      <c r="A334" s="174"/>
      <c r="B334" s="174"/>
      <c r="C334" s="181"/>
      <c r="D334" s="174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74"/>
      <c r="Q334" s="174"/>
      <c r="R334" s="174"/>
      <c r="S334" s="174"/>
      <c r="T334" s="174"/>
      <c r="U334" s="174"/>
      <c r="V334" s="174"/>
      <c r="W334" s="174"/>
      <c r="X334" s="174"/>
      <c r="Y334" s="174"/>
      <c r="Z334" s="174"/>
    </row>
    <row r="335" ht="12.0" customHeight="1">
      <c r="A335" s="174"/>
      <c r="B335" s="174"/>
      <c r="C335" s="181"/>
      <c r="D335" s="174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74"/>
      <c r="Q335" s="174"/>
      <c r="R335" s="174"/>
      <c r="S335" s="174"/>
      <c r="T335" s="174"/>
      <c r="U335" s="174"/>
      <c r="V335" s="174"/>
      <c r="W335" s="174"/>
      <c r="X335" s="174"/>
      <c r="Y335" s="174"/>
      <c r="Z335" s="174"/>
    </row>
    <row r="336" ht="12.0" customHeight="1">
      <c r="A336" s="174"/>
      <c r="B336" s="174"/>
      <c r="C336" s="181"/>
      <c r="D336" s="174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74"/>
      <c r="Q336" s="174"/>
      <c r="R336" s="174"/>
      <c r="S336" s="174"/>
      <c r="T336" s="174"/>
      <c r="U336" s="174"/>
      <c r="V336" s="174"/>
      <c r="W336" s="174"/>
      <c r="X336" s="174"/>
      <c r="Y336" s="174"/>
      <c r="Z336" s="174"/>
    </row>
    <row r="337" ht="12.0" customHeight="1">
      <c r="A337" s="174"/>
      <c r="B337" s="174"/>
      <c r="C337" s="181"/>
      <c r="D337" s="174"/>
      <c r="E337" s="174"/>
      <c r="F337" s="174"/>
      <c r="G337" s="174"/>
      <c r="H337" s="174"/>
      <c r="I337" s="174"/>
      <c r="J337" s="174"/>
      <c r="K337" s="174"/>
      <c r="L337" s="174"/>
      <c r="M337" s="174"/>
      <c r="N337" s="174"/>
      <c r="O337" s="174"/>
      <c r="P337" s="174"/>
      <c r="Q337" s="174"/>
      <c r="R337" s="174"/>
      <c r="S337" s="174"/>
      <c r="T337" s="174"/>
      <c r="U337" s="174"/>
      <c r="V337" s="174"/>
      <c r="W337" s="174"/>
      <c r="X337" s="174"/>
      <c r="Y337" s="174"/>
      <c r="Z337" s="174"/>
    </row>
    <row r="338" ht="12.0" customHeight="1">
      <c r="A338" s="174"/>
      <c r="B338" s="174"/>
      <c r="C338" s="181"/>
      <c r="D338" s="174"/>
      <c r="E338" s="174"/>
      <c r="F338" s="174"/>
      <c r="G338" s="174"/>
      <c r="H338" s="174"/>
      <c r="I338" s="174"/>
      <c r="J338" s="174"/>
      <c r="K338" s="174"/>
      <c r="L338" s="174"/>
      <c r="M338" s="174"/>
      <c r="N338" s="174"/>
      <c r="O338" s="174"/>
      <c r="P338" s="174"/>
      <c r="Q338" s="174"/>
      <c r="R338" s="174"/>
      <c r="S338" s="174"/>
      <c r="T338" s="174"/>
      <c r="U338" s="174"/>
      <c r="V338" s="174"/>
      <c r="W338" s="174"/>
      <c r="X338" s="174"/>
      <c r="Y338" s="174"/>
      <c r="Z338" s="174"/>
    </row>
    <row r="339" ht="12.0" customHeight="1">
      <c r="A339" s="174"/>
      <c r="B339" s="174"/>
      <c r="C339" s="181"/>
      <c r="D339" s="174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4"/>
      <c r="Q339" s="174"/>
      <c r="R339" s="174"/>
      <c r="S339" s="174"/>
      <c r="T339" s="174"/>
      <c r="U339" s="174"/>
      <c r="V339" s="174"/>
      <c r="W339" s="174"/>
      <c r="X339" s="174"/>
      <c r="Y339" s="174"/>
      <c r="Z339" s="174"/>
    </row>
    <row r="340" ht="12.0" customHeight="1">
      <c r="A340" s="174"/>
      <c r="B340" s="174"/>
      <c r="C340" s="181"/>
      <c r="D340" s="174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/>
      <c r="P340" s="174"/>
      <c r="Q340" s="174"/>
      <c r="R340" s="174"/>
      <c r="S340" s="174"/>
      <c r="T340" s="174"/>
      <c r="U340" s="174"/>
      <c r="V340" s="174"/>
      <c r="W340" s="174"/>
      <c r="X340" s="174"/>
      <c r="Y340" s="174"/>
      <c r="Z340" s="174"/>
    </row>
    <row r="341" ht="12.0" customHeight="1">
      <c r="A341" s="174"/>
      <c r="B341" s="174"/>
      <c r="C341" s="181"/>
      <c r="D341" s="174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/>
      <c r="V341" s="174"/>
      <c r="W341" s="174"/>
      <c r="X341" s="174"/>
      <c r="Y341" s="174"/>
      <c r="Z341" s="174"/>
    </row>
    <row r="342" ht="12.0" customHeight="1">
      <c r="A342" s="174"/>
      <c r="B342" s="174"/>
      <c r="C342" s="181"/>
      <c r="D342" s="174"/>
      <c r="E342" s="174"/>
      <c r="F342" s="174"/>
      <c r="G342" s="174"/>
      <c r="H342" s="174"/>
      <c r="I342" s="174"/>
      <c r="J342" s="174"/>
      <c r="K342" s="174"/>
      <c r="L342" s="174"/>
      <c r="M342" s="174"/>
      <c r="N342" s="174"/>
      <c r="O342" s="174"/>
      <c r="P342" s="174"/>
      <c r="Q342" s="174"/>
      <c r="R342" s="174"/>
      <c r="S342" s="174"/>
      <c r="T342" s="174"/>
      <c r="U342" s="174"/>
      <c r="V342" s="174"/>
      <c r="W342" s="174"/>
      <c r="X342" s="174"/>
      <c r="Y342" s="174"/>
      <c r="Z342" s="174"/>
    </row>
    <row r="343" ht="12.0" customHeight="1">
      <c r="A343" s="174"/>
      <c r="B343" s="174"/>
      <c r="C343" s="181"/>
      <c r="D343" s="174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4"/>
      <c r="Q343" s="174"/>
      <c r="R343" s="174"/>
      <c r="S343" s="174"/>
      <c r="T343" s="174"/>
      <c r="U343" s="174"/>
      <c r="V343" s="174"/>
      <c r="W343" s="174"/>
      <c r="X343" s="174"/>
      <c r="Y343" s="174"/>
      <c r="Z343" s="174"/>
    </row>
    <row r="344" ht="12.0" customHeight="1">
      <c r="A344" s="174"/>
      <c r="B344" s="174"/>
      <c r="C344" s="181"/>
      <c r="D344" s="174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4"/>
      <c r="Q344" s="174"/>
      <c r="R344" s="174"/>
      <c r="S344" s="174"/>
      <c r="T344" s="174"/>
      <c r="U344" s="174"/>
      <c r="V344" s="174"/>
      <c r="W344" s="174"/>
      <c r="X344" s="174"/>
      <c r="Y344" s="174"/>
      <c r="Z344" s="174"/>
    </row>
    <row r="345" ht="12.0" customHeight="1">
      <c r="A345" s="174"/>
      <c r="B345" s="174"/>
      <c r="C345" s="181"/>
      <c r="D345" s="174"/>
      <c r="E345" s="174"/>
      <c r="F345" s="174"/>
      <c r="G345" s="174"/>
      <c r="H345" s="174"/>
      <c r="I345" s="174"/>
      <c r="J345" s="174"/>
      <c r="K345" s="174"/>
      <c r="L345" s="174"/>
      <c r="M345" s="174"/>
      <c r="N345" s="174"/>
      <c r="O345" s="174"/>
      <c r="P345" s="174"/>
      <c r="Q345" s="174"/>
      <c r="R345" s="174"/>
      <c r="S345" s="174"/>
      <c r="T345" s="174"/>
      <c r="U345" s="174"/>
      <c r="V345" s="174"/>
      <c r="W345" s="174"/>
      <c r="X345" s="174"/>
      <c r="Y345" s="174"/>
      <c r="Z345" s="174"/>
    </row>
    <row r="346" ht="12.0" customHeight="1">
      <c r="A346" s="174"/>
      <c r="B346" s="174"/>
      <c r="C346" s="181"/>
      <c r="D346" s="174"/>
      <c r="E346" s="174"/>
      <c r="F346" s="174"/>
      <c r="G346" s="174"/>
      <c r="H346" s="174"/>
      <c r="I346" s="174"/>
      <c r="J346" s="174"/>
      <c r="K346" s="174"/>
      <c r="L346" s="174"/>
      <c r="M346" s="174"/>
      <c r="N346" s="174"/>
      <c r="O346" s="174"/>
      <c r="P346" s="174"/>
      <c r="Q346" s="174"/>
      <c r="R346" s="174"/>
      <c r="S346" s="174"/>
      <c r="T346" s="174"/>
      <c r="U346" s="174"/>
      <c r="V346" s="174"/>
      <c r="W346" s="174"/>
      <c r="X346" s="174"/>
      <c r="Y346" s="174"/>
      <c r="Z346" s="174"/>
    </row>
    <row r="347" ht="12.0" customHeight="1">
      <c r="A347" s="174"/>
      <c r="B347" s="174"/>
      <c r="C347" s="181"/>
      <c r="D347" s="174"/>
      <c r="E347" s="174"/>
      <c r="F347" s="174"/>
      <c r="G347" s="174"/>
      <c r="H347" s="174"/>
      <c r="I347" s="174"/>
      <c r="J347" s="174"/>
      <c r="K347" s="174"/>
      <c r="L347" s="174"/>
      <c r="M347" s="174"/>
      <c r="N347" s="174"/>
      <c r="O347" s="174"/>
      <c r="P347" s="174"/>
      <c r="Q347" s="174"/>
      <c r="R347" s="174"/>
      <c r="S347" s="174"/>
      <c r="T347" s="174"/>
      <c r="U347" s="174"/>
      <c r="V347" s="174"/>
      <c r="W347" s="174"/>
      <c r="X347" s="174"/>
      <c r="Y347" s="174"/>
      <c r="Z347" s="174"/>
    </row>
    <row r="348" ht="12.0" customHeight="1">
      <c r="A348" s="174"/>
      <c r="B348" s="174"/>
      <c r="C348" s="181"/>
      <c r="D348" s="174"/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4"/>
      <c r="Q348" s="174"/>
      <c r="R348" s="174"/>
      <c r="S348" s="174"/>
      <c r="T348" s="174"/>
      <c r="U348" s="174"/>
      <c r="V348" s="174"/>
      <c r="W348" s="174"/>
      <c r="X348" s="174"/>
      <c r="Y348" s="174"/>
      <c r="Z348" s="174"/>
    </row>
    <row r="349" ht="12.0" customHeight="1">
      <c r="A349" s="174"/>
      <c r="B349" s="174"/>
      <c r="C349" s="181"/>
      <c r="D349" s="174"/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4"/>
      <c r="Q349" s="174"/>
      <c r="R349" s="174"/>
      <c r="S349" s="174"/>
      <c r="T349" s="174"/>
      <c r="U349" s="174"/>
      <c r="V349" s="174"/>
      <c r="W349" s="174"/>
      <c r="X349" s="174"/>
      <c r="Y349" s="174"/>
      <c r="Z349" s="174"/>
    </row>
    <row r="350" ht="12.0" customHeight="1">
      <c r="A350" s="174"/>
      <c r="B350" s="174"/>
      <c r="C350" s="181"/>
      <c r="D350" s="174"/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  <c r="O350" s="174"/>
      <c r="P350" s="174"/>
      <c r="Q350" s="174"/>
      <c r="R350" s="174"/>
      <c r="S350" s="174"/>
      <c r="T350" s="174"/>
      <c r="U350" s="174"/>
      <c r="V350" s="174"/>
      <c r="W350" s="174"/>
      <c r="X350" s="174"/>
      <c r="Y350" s="174"/>
      <c r="Z350" s="174"/>
    </row>
    <row r="351" ht="12.0" customHeight="1">
      <c r="A351" s="174"/>
      <c r="B351" s="174"/>
      <c r="C351" s="181"/>
      <c r="D351" s="174"/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4"/>
    </row>
    <row r="352" ht="12.0" customHeight="1">
      <c r="A352" s="174"/>
      <c r="B352" s="174"/>
      <c r="C352" s="181"/>
      <c r="D352" s="174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174"/>
      <c r="Q352" s="174"/>
      <c r="R352" s="174"/>
      <c r="S352" s="174"/>
      <c r="T352" s="174"/>
      <c r="U352" s="174"/>
      <c r="V352" s="174"/>
      <c r="W352" s="174"/>
      <c r="X352" s="174"/>
      <c r="Y352" s="174"/>
      <c r="Z352" s="174"/>
    </row>
    <row r="353" ht="12.0" customHeight="1">
      <c r="A353" s="174"/>
      <c r="B353" s="174"/>
      <c r="C353" s="181"/>
      <c r="D353" s="174"/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  <c r="O353" s="174"/>
      <c r="P353" s="174"/>
      <c r="Q353" s="174"/>
      <c r="R353" s="174"/>
      <c r="S353" s="174"/>
      <c r="T353" s="174"/>
      <c r="U353" s="174"/>
      <c r="V353" s="174"/>
      <c r="W353" s="174"/>
      <c r="X353" s="174"/>
      <c r="Y353" s="174"/>
      <c r="Z353" s="174"/>
    </row>
    <row r="354" ht="12.0" customHeight="1">
      <c r="A354" s="174"/>
      <c r="B354" s="174"/>
      <c r="C354" s="181"/>
      <c r="D354" s="174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4"/>
      <c r="Q354" s="174"/>
      <c r="R354" s="174"/>
      <c r="S354" s="174"/>
      <c r="T354" s="174"/>
      <c r="U354" s="174"/>
      <c r="V354" s="174"/>
      <c r="W354" s="174"/>
      <c r="X354" s="174"/>
      <c r="Y354" s="174"/>
      <c r="Z354" s="174"/>
    </row>
    <row r="355" ht="12.0" customHeight="1">
      <c r="A355" s="174"/>
      <c r="B355" s="174"/>
      <c r="C355" s="181"/>
      <c r="D355" s="174"/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4"/>
      <c r="Q355" s="174"/>
      <c r="R355" s="174"/>
      <c r="S355" s="174"/>
      <c r="T355" s="174"/>
      <c r="U355" s="174"/>
      <c r="V355" s="174"/>
      <c r="W355" s="174"/>
      <c r="X355" s="174"/>
      <c r="Y355" s="174"/>
      <c r="Z355" s="174"/>
    </row>
    <row r="356" ht="12.0" customHeight="1">
      <c r="A356" s="174"/>
      <c r="B356" s="174"/>
      <c r="C356" s="181"/>
      <c r="D356" s="174"/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  <c r="O356" s="174"/>
      <c r="P356" s="174"/>
      <c r="Q356" s="174"/>
      <c r="R356" s="174"/>
      <c r="S356" s="174"/>
      <c r="T356" s="174"/>
      <c r="U356" s="174"/>
      <c r="V356" s="174"/>
      <c r="W356" s="174"/>
      <c r="X356" s="174"/>
      <c r="Y356" s="174"/>
      <c r="Z356" s="174"/>
    </row>
    <row r="357" ht="12.0" customHeight="1">
      <c r="A357" s="174"/>
      <c r="B357" s="174"/>
      <c r="C357" s="181"/>
      <c r="D357" s="174"/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  <c r="O357" s="174"/>
      <c r="P357" s="174"/>
      <c r="Q357" s="174"/>
      <c r="R357" s="174"/>
      <c r="S357" s="174"/>
      <c r="T357" s="174"/>
      <c r="U357" s="174"/>
      <c r="V357" s="174"/>
      <c r="W357" s="174"/>
      <c r="X357" s="174"/>
      <c r="Y357" s="174"/>
      <c r="Z357" s="174"/>
    </row>
    <row r="358" ht="12.0" customHeight="1">
      <c r="A358" s="174"/>
      <c r="B358" s="174"/>
      <c r="C358" s="181"/>
      <c r="D358" s="174"/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  <c r="O358" s="174"/>
      <c r="P358" s="174"/>
      <c r="Q358" s="174"/>
      <c r="R358" s="174"/>
      <c r="S358" s="174"/>
      <c r="T358" s="174"/>
      <c r="U358" s="174"/>
      <c r="V358" s="174"/>
      <c r="W358" s="174"/>
      <c r="X358" s="174"/>
      <c r="Y358" s="174"/>
      <c r="Z358" s="174"/>
    </row>
    <row r="359" ht="12.0" customHeight="1">
      <c r="A359" s="174"/>
      <c r="B359" s="174"/>
      <c r="C359" s="181"/>
      <c r="D359" s="174"/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  <c r="O359" s="174"/>
      <c r="P359" s="174"/>
      <c r="Q359" s="174"/>
      <c r="R359" s="174"/>
      <c r="S359" s="174"/>
      <c r="T359" s="174"/>
      <c r="U359" s="174"/>
      <c r="V359" s="174"/>
      <c r="W359" s="174"/>
      <c r="X359" s="174"/>
      <c r="Y359" s="174"/>
      <c r="Z359" s="174"/>
    </row>
    <row r="360" ht="12.0" customHeight="1">
      <c r="A360" s="174"/>
      <c r="B360" s="174"/>
      <c r="C360" s="181"/>
      <c r="D360" s="174"/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  <c r="O360" s="174"/>
      <c r="P360" s="174"/>
      <c r="Q360" s="174"/>
      <c r="R360" s="174"/>
      <c r="S360" s="174"/>
      <c r="T360" s="174"/>
      <c r="U360" s="174"/>
      <c r="V360" s="174"/>
      <c r="W360" s="174"/>
      <c r="X360" s="174"/>
      <c r="Y360" s="174"/>
      <c r="Z360" s="174"/>
    </row>
    <row r="361" ht="12.0" customHeight="1">
      <c r="A361" s="174"/>
      <c r="B361" s="174"/>
      <c r="C361" s="181"/>
      <c r="D361" s="174"/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  <c r="O361" s="174"/>
      <c r="P361" s="174"/>
      <c r="Q361" s="174"/>
      <c r="R361" s="174"/>
      <c r="S361" s="174"/>
      <c r="T361" s="174"/>
      <c r="U361" s="174"/>
      <c r="V361" s="174"/>
      <c r="W361" s="174"/>
      <c r="X361" s="174"/>
      <c r="Y361" s="174"/>
      <c r="Z361" s="174"/>
    </row>
    <row r="362" ht="12.0" customHeight="1">
      <c r="A362" s="174"/>
      <c r="B362" s="174"/>
      <c r="C362" s="181"/>
      <c r="D362" s="174"/>
      <c r="E362" s="174"/>
      <c r="F362" s="174"/>
      <c r="G362" s="174"/>
      <c r="H362" s="174"/>
      <c r="I362" s="174"/>
      <c r="J362" s="174"/>
      <c r="K362" s="174"/>
      <c r="L362" s="174"/>
      <c r="M362" s="174"/>
      <c r="N362" s="174"/>
      <c r="O362" s="174"/>
      <c r="P362" s="174"/>
      <c r="Q362" s="174"/>
      <c r="R362" s="174"/>
      <c r="S362" s="174"/>
      <c r="T362" s="174"/>
      <c r="U362" s="174"/>
      <c r="V362" s="174"/>
      <c r="W362" s="174"/>
      <c r="X362" s="174"/>
      <c r="Y362" s="174"/>
      <c r="Z362" s="174"/>
    </row>
    <row r="363" ht="12.0" customHeight="1">
      <c r="A363" s="174"/>
      <c r="B363" s="174"/>
      <c r="C363" s="181"/>
      <c r="D363" s="174"/>
      <c r="E363" s="174"/>
      <c r="F363" s="174"/>
      <c r="G363" s="174"/>
      <c r="H363" s="174"/>
      <c r="I363" s="174"/>
      <c r="J363" s="174"/>
      <c r="K363" s="174"/>
      <c r="L363" s="174"/>
      <c r="M363" s="174"/>
      <c r="N363" s="174"/>
      <c r="O363" s="174"/>
      <c r="P363" s="174"/>
      <c r="Q363" s="174"/>
      <c r="R363" s="174"/>
      <c r="S363" s="174"/>
      <c r="T363" s="174"/>
      <c r="U363" s="174"/>
      <c r="V363" s="174"/>
      <c r="W363" s="174"/>
      <c r="X363" s="174"/>
      <c r="Y363" s="174"/>
      <c r="Z363" s="174"/>
    </row>
    <row r="364" ht="12.0" customHeight="1">
      <c r="A364" s="174"/>
      <c r="B364" s="174"/>
      <c r="C364" s="181"/>
      <c r="D364" s="174"/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  <c r="O364" s="174"/>
      <c r="P364" s="174"/>
      <c r="Q364" s="174"/>
      <c r="R364" s="174"/>
      <c r="S364" s="174"/>
      <c r="T364" s="174"/>
      <c r="U364" s="174"/>
      <c r="V364" s="174"/>
      <c r="W364" s="174"/>
      <c r="X364" s="174"/>
      <c r="Y364" s="174"/>
      <c r="Z364" s="174"/>
    </row>
    <row r="365" ht="12.0" customHeight="1">
      <c r="A365" s="174"/>
      <c r="B365" s="174"/>
      <c r="C365" s="181"/>
      <c r="D365" s="174"/>
      <c r="E365" s="174"/>
      <c r="F365" s="174"/>
      <c r="G365" s="174"/>
      <c r="H365" s="174"/>
      <c r="I365" s="174"/>
      <c r="J365" s="174"/>
      <c r="K365" s="174"/>
      <c r="L365" s="174"/>
      <c r="M365" s="174"/>
      <c r="N365" s="174"/>
      <c r="O365" s="174"/>
      <c r="P365" s="174"/>
      <c r="Q365" s="174"/>
      <c r="R365" s="174"/>
      <c r="S365" s="174"/>
      <c r="T365" s="174"/>
      <c r="U365" s="174"/>
      <c r="V365" s="174"/>
      <c r="W365" s="174"/>
      <c r="X365" s="174"/>
      <c r="Y365" s="174"/>
      <c r="Z365" s="174"/>
    </row>
    <row r="366" ht="12.0" customHeight="1">
      <c r="A366" s="174"/>
      <c r="B366" s="174"/>
      <c r="C366" s="181"/>
      <c r="D366" s="174"/>
      <c r="E366" s="174"/>
      <c r="F366" s="174"/>
      <c r="G366" s="174"/>
      <c r="H366" s="174"/>
      <c r="I366" s="174"/>
      <c r="J366" s="174"/>
      <c r="K366" s="174"/>
      <c r="L366" s="174"/>
      <c r="M366" s="174"/>
      <c r="N366" s="174"/>
      <c r="O366" s="174"/>
      <c r="P366" s="174"/>
      <c r="Q366" s="174"/>
      <c r="R366" s="174"/>
      <c r="S366" s="174"/>
      <c r="T366" s="174"/>
      <c r="U366" s="174"/>
      <c r="V366" s="174"/>
      <c r="W366" s="174"/>
      <c r="X366" s="174"/>
      <c r="Y366" s="174"/>
      <c r="Z366" s="174"/>
    </row>
    <row r="367" ht="12.0" customHeight="1">
      <c r="A367" s="174"/>
      <c r="B367" s="174"/>
      <c r="C367" s="181"/>
      <c r="D367" s="174"/>
      <c r="E367" s="174"/>
      <c r="F367" s="174"/>
      <c r="G367" s="174"/>
      <c r="H367" s="174"/>
      <c r="I367" s="174"/>
      <c r="J367" s="174"/>
      <c r="K367" s="174"/>
      <c r="L367" s="174"/>
      <c r="M367" s="174"/>
      <c r="N367" s="174"/>
      <c r="O367" s="174"/>
      <c r="P367" s="174"/>
      <c r="Q367" s="174"/>
      <c r="R367" s="174"/>
      <c r="S367" s="174"/>
      <c r="T367" s="174"/>
      <c r="U367" s="174"/>
      <c r="V367" s="174"/>
      <c r="W367" s="174"/>
      <c r="X367" s="174"/>
      <c r="Y367" s="174"/>
      <c r="Z367" s="174"/>
    </row>
    <row r="368" ht="12.0" customHeight="1">
      <c r="A368" s="174"/>
      <c r="B368" s="174"/>
      <c r="C368" s="181"/>
      <c r="D368" s="174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  <c r="V368" s="174"/>
      <c r="W368" s="174"/>
      <c r="X368" s="174"/>
      <c r="Y368" s="174"/>
      <c r="Z368" s="174"/>
    </row>
    <row r="369" ht="12.0" customHeight="1">
      <c r="A369" s="174"/>
      <c r="B369" s="174"/>
      <c r="C369" s="181"/>
      <c r="D369" s="174"/>
      <c r="E369" s="174"/>
      <c r="F369" s="174"/>
      <c r="G369" s="174"/>
      <c r="H369" s="174"/>
      <c r="I369" s="174"/>
      <c r="J369" s="174"/>
      <c r="K369" s="174"/>
      <c r="L369" s="174"/>
      <c r="M369" s="174"/>
      <c r="N369" s="174"/>
      <c r="O369" s="174"/>
      <c r="P369" s="174"/>
      <c r="Q369" s="174"/>
      <c r="R369" s="174"/>
      <c r="S369" s="174"/>
      <c r="T369" s="174"/>
      <c r="U369" s="174"/>
      <c r="V369" s="174"/>
      <c r="W369" s="174"/>
      <c r="X369" s="174"/>
      <c r="Y369" s="174"/>
      <c r="Z369" s="174"/>
    </row>
    <row r="370" ht="12.0" customHeight="1">
      <c r="A370" s="174"/>
      <c r="B370" s="174"/>
      <c r="C370" s="181"/>
      <c r="D370" s="174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  <c r="P370" s="174"/>
      <c r="Q370" s="174"/>
      <c r="R370" s="174"/>
      <c r="S370" s="174"/>
      <c r="T370" s="174"/>
      <c r="U370" s="174"/>
      <c r="V370" s="174"/>
      <c r="W370" s="174"/>
      <c r="X370" s="174"/>
      <c r="Y370" s="174"/>
      <c r="Z370" s="174"/>
    </row>
    <row r="371" ht="12.0" customHeight="1">
      <c r="A371" s="174"/>
      <c r="B371" s="174"/>
      <c r="C371" s="181"/>
      <c r="D371" s="174"/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  <c r="O371" s="174"/>
      <c r="P371" s="174"/>
      <c r="Q371" s="174"/>
      <c r="R371" s="174"/>
      <c r="S371" s="174"/>
      <c r="T371" s="174"/>
      <c r="U371" s="174"/>
      <c r="V371" s="174"/>
      <c r="W371" s="174"/>
      <c r="X371" s="174"/>
      <c r="Y371" s="174"/>
      <c r="Z371" s="174"/>
    </row>
    <row r="372" ht="12.0" customHeight="1">
      <c r="A372" s="174"/>
      <c r="B372" s="174"/>
      <c r="C372" s="181"/>
      <c r="D372" s="174"/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  <c r="O372" s="174"/>
      <c r="P372" s="174"/>
      <c r="Q372" s="174"/>
      <c r="R372" s="174"/>
      <c r="S372" s="174"/>
      <c r="T372" s="174"/>
      <c r="U372" s="174"/>
      <c r="V372" s="174"/>
      <c r="W372" s="174"/>
      <c r="X372" s="174"/>
      <c r="Y372" s="174"/>
      <c r="Z372" s="174"/>
    </row>
    <row r="373" ht="12.0" customHeight="1">
      <c r="A373" s="174"/>
      <c r="B373" s="174"/>
      <c r="C373" s="181"/>
      <c r="D373" s="174"/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  <c r="O373" s="174"/>
      <c r="P373" s="174"/>
      <c r="Q373" s="174"/>
      <c r="R373" s="174"/>
      <c r="S373" s="174"/>
      <c r="T373" s="174"/>
      <c r="U373" s="174"/>
      <c r="V373" s="174"/>
      <c r="W373" s="174"/>
      <c r="X373" s="174"/>
      <c r="Y373" s="174"/>
      <c r="Z373" s="174"/>
    </row>
    <row r="374" ht="12.0" customHeight="1">
      <c r="A374" s="174"/>
      <c r="B374" s="174"/>
      <c r="C374" s="181"/>
      <c r="D374" s="174"/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  <c r="O374" s="174"/>
      <c r="P374" s="174"/>
      <c r="Q374" s="174"/>
      <c r="R374" s="174"/>
      <c r="S374" s="174"/>
      <c r="T374" s="174"/>
      <c r="U374" s="174"/>
      <c r="V374" s="174"/>
      <c r="W374" s="174"/>
      <c r="X374" s="174"/>
      <c r="Y374" s="174"/>
      <c r="Z374" s="174"/>
    </row>
    <row r="375" ht="12.0" customHeight="1">
      <c r="A375" s="174"/>
      <c r="B375" s="174"/>
      <c r="C375" s="181"/>
      <c r="D375" s="174"/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  <c r="O375" s="174"/>
      <c r="P375" s="174"/>
      <c r="Q375" s="174"/>
      <c r="R375" s="174"/>
      <c r="S375" s="174"/>
      <c r="T375" s="174"/>
      <c r="U375" s="174"/>
      <c r="V375" s="174"/>
      <c r="W375" s="174"/>
      <c r="X375" s="174"/>
      <c r="Y375" s="174"/>
      <c r="Z375" s="174"/>
    </row>
    <row r="376" ht="12.0" customHeight="1">
      <c r="A376" s="174"/>
      <c r="B376" s="174"/>
      <c r="C376" s="181"/>
      <c r="D376" s="174"/>
      <c r="E376" s="174"/>
      <c r="F376" s="174"/>
      <c r="G376" s="174"/>
      <c r="H376" s="174"/>
      <c r="I376" s="174"/>
      <c r="J376" s="174"/>
      <c r="K376" s="174"/>
      <c r="L376" s="174"/>
      <c r="M376" s="174"/>
      <c r="N376" s="174"/>
      <c r="O376" s="174"/>
      <c r="P376" s="174"/>
      <c r="Q376" s="174"/>
      <c r="R376" s="174"/>
      <c r="S376" s="174"/>
      <c r="T376" s="174"/>
      <c r="U376" s="174"/>
      <c r="V376" s="174"/>
      <c r="W376" s="174"/>
      <c r="X376" s="174"/>
      <c r="Y376" s="174"/>
      <c r="Z376" s="174"/>
    </row>
    <row r="377" ht="12.0" customHeight="1">
      <c r="A377" s="174"/>
      <c r="B377" s="174"/>
      <c r="C377" s="181"/>
      <c r="D377" s="174"/>
      <c r="E377" s="174"/>
      <c r="F377" s="174"/>
      <c r="G377" s="174"/>
      <c r="H377" s="174"/>
      <c r="I377" s="174"/>
      <c r="J377" s="174"/>
      <c r="K377" s="174"/>
      <c r="L377" s="174"/>
      <c r="M377" s="174"/>
      <c r="N377" s="174"/>
      <c r="O377" s="174"/>
      <c r="P377" s="174"/>
      <c r="Q377" s="174"/>
      <c r="R377" s="174"/>
      <c r="S377" s="174"/>
      <c r="T377" s="174"/>
      <c r="U377" s="174"/>
      <c r="V377" s="174"/>
      <c r="W377" s="174"/>
      <c r="X377" s="174"/>
      <c r="Y377" s="174"/>
      <c r="Z377" s="174"/>
    </row>
    <row r="378" ht="12.0" customHeight="1">
      <c r="A378" s="174"/>
      <c r="B378" s="174"/>
      <c r="C378" s="181"/>
      <c r="D378" s="174"/>
      <c r="E378" s="174"/>
      <c r="F378" s="174"/>
      <c r="G378" s="174"/>
      <c r="H378" s="174"/>
      <c r="I378" s="174"/>
      <c r="J378" s="174"/>
      <c r="K378" s="174"/>
      <c r="L378" s="174"/>
      <c r="M378" s="174"/>
      <c r="N378" s="174"/>
      <c r="O378" s="174"/>
      <c r="P378" s="174"/>
      <c r="Q378" s="174"/>
      <c r="R378" s="174"/>
      <c r="S378" s="174"/>
      <c r="T378" s="174"/>
      <c r="U378" s="174"/>
      <c r="V378" s="174"/>
      <c r="W378" s="174"/>
      <c r="X378" s="174"/>
      <c r="Y378" s="174"/>
      <c r="Z378" s="174"/>
    </row>
    <row r="379" ht="12.0" customHeight="1">
      <c r="A379" s="174"/>
      <c r="B379" s="174"/>
      <c r="C379" s="181"/>
      <c r="D379" s="174"/>
      <c r="E379" s="174"/>
      <c r="F379" s="174"/>
      <c r="G379" s="174"/>
      <c r="H379" s="174"/>
      <c r="I379" s="174"/>
      <c r="J379" s="174"/>
      <c r="K379" s="174"/>
      <c r="L379" s="174"/>
      <c r="M379" s="174"/>
      <c r="N379" s="174"/>
      <c r="O379" s="174"/>
      <c r="P379" s="174"/>
      <c r="Q379" s="174"/>
      <c r="R379" s="174"/>
      <c r="S379" s="174"/>
      <c r="T379" s="174"/>
      <c r="U379" s="174"/>
      <c r="V379" s="174"/>
      <c r="W379" s="174"/>
      <c r="X379" s="174"/>
      <c r="Y379" s="174"/>
      <c r="Z379" s="174"/>
    </row>
    <row r="380" ht="12.0" customHeight="1">
      <c r="A380" s="174"/>
      <c r="B380" s="174"/>
      <c r="C380" s="181"/>
      <c r="D380" s="174"/>
      <c r="E380" s="174"/>
      <c r="F380" s="174"/>
      <c r="G380" s="174"/>
      <c r="H380" s="174"/>
      <c r="I380" s="174"/>
      <c r="J380" s="174"/>
      <c r="K380" s="174"/>
      <c r="L380" s="174"/>
      <c r="M380" s="174"/>
      <c r="N380" s="174"/>
      <c r="O380" s="174"/>
      <c r="P380" s="174"/>
      <c r="Q380" s="174"/>
      <c r="R380" s="174"/>
      <c r="S380" s="174"/>
      <c r="T380" s="174"/>
      <c r="U380" s="174"/>
      <c r="V380" s="174"/>
      <c r="W380" s="174"/>
      <c r="X380" s="174"/>
      <c r="Y380" s="174"/>
      <c r="Z380" s="174"/>
    </row>
    <row r="381" ht="12.0" customHeight="1">
      <c r="A381" s="174"/>
      <c r="B381" s="174"/>
      <c r="C381" s="181"/>
      <c r="D381" s="174"/>
      <c r="E381" s="174"/>
      <c r="F381" s="174"/>
      <c r="G381" s="174"/>
      <c r="H381" s="174"/>
      <c r="I381" s="174"/>
      <c r="J381" s="174"/>
      <c r="K381" s="174"/>
      <c r="L381" s="174"/>
      <c r="M381" s="174"/>
      <c r="N381" s="174"/>
      <c r="O381" s="174"/>
      <c r="P381" s="174"/>
      <c r="Q381" s="174"/>
      <c r="R381" s="174"/>
      <c r="S381" s="174"/>
      <c r="T381" s="174"/>
      <c r="U381" s="174"/>
      <c r="V381" s="174"/>
      <c r="W381" s="174"/>
      <c r="X381" s="174"/>
      <c r="Y381" s="174"/>
      <c r="Z381" s="174"/>
    </row>
    <row r="382" ht="12.0" customHeight="1">
      <c r="A382" s="174"/>
      <c r="B382" s="174"/>
      <c r="C382" s="181"/>
      <c r="D382" s="174"/>
      <c r="E382" s="174"/>
      <c r="F382" s="174"/>
      <c r="G382" s="174"/>
      <c r="H382" s="174"/>
      <c r="I382" s="174"/>
      <c r="J382" s="174"/>
      <c r="K382" s="174"/>
      <c r="L382" s="174"/>
      <c r="M382" s="174"/>
      <c r="N382" s="174"/>
      <c r="O382" s="174"/>
      <c r="P382" s="174"/>
      <c r="Q382" s="174"/>
      <c r="R382" s="174"/>
      <c r="S382" s="174"/>
      <c r="T382" s="174"/>
      <c r="U382" s="174"/>
      <c r="V382" s="174"/>
      <c r="W382" s="174"/>
      <c r="X382" s="174"/>
      <c r="Y382" s="174"/>
      <c r="Z382" s="174"/>
    </row>
    <row r="383" ht="12.0" customHeight="1">
      <c r="A383" s="174"/>
      <c r="B383" s="174"/>
      <c r="C383" s="181"/>
      <c r="D383" s="174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4"/>
      <c r="Q383" s="174"/>
      <c r="R383" s="174"/>
      <c r="S383" s="174"/>
      <c r="T383" s="174"/>
      <c r="U383" s="174"/>
      <c r="V383" s="174"/>
      <c r="W383" s="174"/>
      <c r="X383" s="174"/>
      <c r="Y383" s="174"/>
      <c r="Z383" s="174"/>
    </row>
    <row r="384" ht="12.0" customHeight="1">
      <c r="A384" s="174"/>
      <c r="B384" s="174"/>
      <c r="C384" s="181"/>
      <c r="D384" s="174"/>
      <c r="E384" s="174"/>
      <c r="F384" s="174"/>
      <c r="G384" s="174"/>
      <c r="H384" s="174"/>
      <c r="I384" s="174"/>
      <c r="J384" s="174"/>
      <c r="K384" s="174"/>
      <c r="L384" s="174"/>
      <c r="M384" s="174"/>
      <c r="N384" s="174"/>
      <c r="O384" s="174"/>
      <c r="P384" s="174"/>
      <c r="Q384" s="174"/>
      <c r="R384" s="174"/>
      <c r="S384" s="174"/>
      <c r="T384" s="174"/>
      <c r="U384" s="174"/>
      <c r="V384" s="174"/>
      <c r="W384" s="174"/>
      <c r="X384" s="174"/>
      <c r="Y384" s="174"/>
      <c r="Z384" s="174"/>
    </row>
    <row r="385" ht="12.0" customHeight="1">
      <c r="A385" s="174"/>
      <c r="B385" s="174"/>
      <c r="C385" s="181"/>
      <c r="D385" s="174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4"/>
      <c r="Q385" s="174"/>
      <c r="R385" s="174"/>
      <c r="S385" s="174"/>
      <c r="T385" s="174"/>
      <c r="U385" s="174"/>
      <c r="V385" s="174"/>
      <c r="W385" s="174"/>
      <c r="X385" s="174"/>
      <c r="Y385" s="174"/>
      <c r="Z385" s="174"/>
    </row>
    <row r="386" ht="12.0" customHeight="1">
      <c r="A386" s="174"/>
      <c r="B386" s="174"/>
      <c r="C386" s="181"/>
      <c r="D386" s="174"/>
      <c r="E386" s="174"/>
      <c r="F386" s="174"/>
      <c r="G386" s="174"/>
      <c r="H386" s="174"/>
      <c r="I386" s="174"/>
      <c r="J386" s="174"/>
      <c r="K386" s="174"/>
      <c r="L386" s="174"/>
      <c r="M386" s="174"/>
      <c r="N386" s="174"/>
      <c r="O386" s="174"/>
      <c r="P386" s="174"/>
      <c r="Q386" s="174"/>
      <c r="R386" s="174"/>
      <c r="S386" s="174"/>
      <c r="T386" s="174"/>
      <c r="U386" s="174"/>
      <c r="V386" s="174"/>
      <c r="W386" s="174"/>
      <c r="X386" s="174"/>
      <c r="Y386" s="174"/>
      <c r="Z386" s="174"/>
    </row>
    <row r="387" ht="12.0" customHeight="1">
      <c r="A387" s="174"/>
      <c r="B387" s="174"/>
      <c r="C387" s="181"/>
      <c r="D387" s="174"/>
      <c r="E387" s="174"/>
      <c r="F387" s="174"/>
      <c r="G387" s="174"/>
      <c r="H387" s="174"/>
      <c r="I387" s="174"/>
      <c r="J387" s="174"/>
      <c r="K387" s="174"/>
      <c r="L387" s="174"/>
      <c r="M387" s="174"/>
      <c r="N387" s="174"/>
      <c r="O387" s="174"/>
      <c r="P387" s="174"/>
      <c r="Q387" s="174"/>
      <c r="R387" s="174"/>
      <c r="S387" s="174"/>
      <c r="T387" s="174"/>
      <c r="U387" s="174"/>
      <c r="V387" s="174"/>
      <c r="W387" s="174"/>
      <c r="X387" s="174"/>
      <c r="Y387" s="174"/>
      <c r="Z387" s="174"/>
    </row>
    <row r="388" ht="12.0" customHeight="1">
      <c r="A388" s="174"/>
      <c r="B388" s="174"/>
      <c r="C388" s="181"/>
      <c r="D388" s="174"/>
      <c r="E388" s="174"/>
      <c r="F388" s="174"/>
      <c r="G388" s="174"/>
      <c r="H388" s="174"/>
      <c r="I388" s="174"/>
      <c r="J388" s="174"/>
      <c r="K388" s="174"/>
      <c r="L388" s="174"/>
      <c r="M388" s="174"/>
      <c r="N388" s="174"/>
      <c r="O388" s="174"/>
      <c r="P388" s="174"/>
      <c r="Q388" s="174"/>
      <c r="R388" s="174"/>
      <c r="S388" s="174"/>
      <c r="T388" s="174"/>
      <c r="U388" s="174"/>
      <c r="V388" s="174"/>
      <c r="W388" s="174"/>
      <c r="X388" s="174"/>
      <c r="Y388" s="174"/>
      <c r="Z388" s="174"/>
    </row>
    <row r="389" ht="12.0" customHeight="1">
      <c r="A389" s="174"/>
      <c r="B389" s="174"/>
      <c r="C389" s="181"/>
      <c r="D389" s="174"/>
      <c r="E389" s="174"/>
      <c r="F389" s="174"/>
      <c r="G389" s="174"/>
      <c r="H389" s="174"/>
      <c r="I389" s="174"/>
      <c r="J389" s="174"/>
      <c r="K389" s="174"/>
      <c r="L389" s="174"/>
      <c r="M389" s="174"/>
      <c r="N389" s="174"/>
      <c r="O389" s="174"/>
      <c r="P389" s="174"/>
      <c r="Q389" s="174"/>
      <c r="R389" s="174"/>
      <c r="S389" s="174"/>
      <c r="T389" s="174"/>
      <c r="U389" s="174"/>
      <c r="V389" s="174"/>
      <c r="W389" s="174"/>
      <c r="X389" s="174"/>
      <c r="Y389" s="174"/>
      <c r="Z389" s="174"/>
    </row>
    <row r="390" ht="12.0" customHeight="1">
      <c r="A390" s="174"/>
      <c r="B390" s="174"/>
      <c r="C390" s="181"/>
      <c r="D390" s="174"/>
      <c r="E390" s="174"/>
      <c r="F390" s="174"/>
      <c r="G390" s="174"/>
      <c r="H390" s="174"/>
      <c r="I390" s="174"/>
      <c r="J390" s="174"/>
      <c r="K390" s="174"/>
      <c r="L390" s="174"/>
      <c r="M390" s="174"/>
      <c r="N390" s="174"/>
      <c r="O390" s="174"/>
      <c r="P390" s="174"/>
      <c r="Q390" s="174"/>
      <c r="R390" s="174"/>
      <c r="S390" s="174"/>
      <c r="T390" s="174"/>
      <c r="U390" s="174"/>
      <c r="V390" s="174"/>
      <c r="W390" s="174"/>
      <c r="X390" s="174"/>
      <c r="Y390" s="174"/>
      <c r="Z390" s="174"/>
    </row>
    <row r="391" ht="12.0" customHeight="1">
      <c r="A391" s="174"/>
      <c r="B391" s="174"/>
      <c r="C391" s="181"/>
      <c r="D391" s="174"/>
      <c r="E391" s="174"/>
      <c r="F391" s="174"/>
      <c r="G391" s="174"/>
      <c r="H391" s="174"/>
      <c r="I391" s="174"/>
      <c r="J391" s="174"/>
      <c r="K391" s="174"/>
      <c r="L391" s="174"/>
      <c r="M391" s="174"/>
      <c r="N391" s="174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4"/>
    </row>
    <row r="392" ht="12.0" customHeight="1">
      <c r="A392" s="174"/>
      <c r="B392" s="174"/>
      <c r="C392" s="181"/>
      <c r="D392" s="174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4"/>
      <c r="Q392" s="174"/>
      <c r="R392" s="174"/>
      <c r="S392" s="174"/>
      <c r="T392" s="174"/>
      <c r="U392" s="174"/>
      <c r="V392" s="174"/>
      <c r="W392" s="174"/>
      <c r="X392" s="174"/>
      <c r="Y392" s="174"/>
      <c r="Z392" s="174"/>
    </row>
    <row r="393" ht="12.0" customHeight="1">
      <c r="A393" s="174"/>
      <c r="B393" s="174"/>
      <c r="C393" s="181"/>
      <c r="D393" s="174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4"/>
      <c r="Q393" s="174"/>
      <c r="R393" s="174"/>
      <c r="S393" s="174"/>
      <c r="T393" s="174"/>
      <c r="U393" s="174"/>
      <c r="V393" s="174"/>
      <c r="W393" s="174"/>
      <c r="X393" s="174"/>
      <c r="Y393" s="174"/>
      <c r="Z393" s="174"/>
    </row>
    <row r="394" ht="12.0" customHeight="1">
      <c r="A394" s="174"/>
      <c r="B394" s="174"/>
      <c r="C394" s="181"/>
      <c r="D394" s="174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4"/>
      <c r="Q394" s="174"/>
      <c r="R394" s="174"/>
      <c r="S394" s="174"/>
      <c r="T394" s="174"/>
      <c r="U394" s="174"/>
      <c r="V394" s="174"/>
      <c r="W394" s="174"/>
      <c r="X394" s="174"/>
      <c r="Y394" s="174"/>
      <c r="Z394" s="174"/>
    </row>
    <row r="395" ht="12.0" customHeight="1">
      <c r="A395" s="174"/>
      <c r="B395" s="174"/>
      <c r="C395" s="181"/>
      <c r="D395" s="174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4"/>
      <c r="Q395" s="174"/>
      <c r="R395" s="174"/>
      <c r="S395" s="174"/>
      <c r="T395" s="174"/>
      <c r="U395" s="174"/>
      <c r="V395" s="174"/>
      <c r="W395" s="174"/>
      <c r="X395" s="174"/>
      <c r="Y395" s="174"/>
      <c r="Z395" s="174"/>
    </row>
    <row r="396" ht="12.0" customHeight="1">
      <c r="A396" s="174"/>
      <c r="B396" s="174"/>
      <c r="C396" s="181"/>
      <c r="D396" s="174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4"/>
      <c r="Q396" s="174"/>
      <c r="R396" s="174"/>
      <c r="S396" s="174"/>
      <c r="T396" s="174"/>
      <c r="U396" s="174"/>
      <c r="V396" s="174"/>
      <c r="W396" s="174"/>
      <c r="X396" s="174"/>
      <c r="Y396" s="174"/>
      <c r="Z396" s="174"/>
    </row>
    <row r="397" ht="12.0" customHeight="1">
      <c r="A397" s="174"/>
      <c r="B397" s="174"/>
      <c r="C397" s="181"/>
      <c r="D397" s="174"/>
      <c r="E397" s="174"/>
      <c r="F397" s="174"/>
      <c r="G397" s="174"/>
      <c r="H397" s="174"/>
      <c r="I397" s="174"/>
      <c r="J397" s="174"/>
      <c r="K397" s="174"/>
      <c r="L397" s="174"/>
      <c r="M397" s="174"/>
      <c r="N397" s="174"/>
      <c r="O397" s="174"/>
      <c r="P397" s="174"/>
      <c r="Q397" s="174"/>
      <c r="R397" s="174"/>
      <c r="S397" s="174"/>
      <c r="T397" s="174"/>
      <c r="U397" s="174"/>
      <c r="V397" s="174"/>
      <c r="W397" s="174"/>
      <c r="X397" s="174"/>
      <c r="Y397" s="174"/>
      <c r="Z397" s="174"/>
    </row>
    <row r="398" ht="12.0" customHeight="1">
      <c r="A398" s="174"/>
      <c r="B398" s="174"/>
      <c r="C398" s="181"/>
      <c r="D398" s="174"/>
      <c r="E398" s="174"/>
      <c r="F398" s="174"/>
      <c r="G398" s="174"/>
      <c r="H398" s="174"/>
      <c r="I398" s="174"/>
      <c r="J398" s="174"/>
      <c r="K398" s="174"/>
      <c r="L398" s="174"/>
      <c r="M398" s="174"/>
      <c r="N398" s="174"/>
      <c r="O398" s="174"/>
      <c r="P398" s="174"/>
      <c r="Q398" s="174"/>
      <c r="R398" s="174"/>
      <c r="S398" s="174"/>
      <c r="T398" s="174"/>
      <c r="U398" s="174"/>
      <c r="V398" s="174"/>
      <c r="W398" s="174"/>
      <c r="X398" s="174"/>
      <c r="Y398" s="174"/>
      <c r="Z398" s="174"/>
    </row>
    <row r="399" ht="12.0" customHeight="1">
      <c r="A399" s="174"/>
      <c r="B399" s="174"/>
      <c r="C399" s="181"/>
      <c r="D399" s="174"/>
      <c r="E399" s="174"/>
      <c r="F399" s="174"/>
      <c r="G399" s="174"/>
      <c r="H399" s="174"/>
      <c r="I399" s="174"/>
      <c r="J399" s="174"/>
      <c r="K399" s="174"/>
      <c r="L399" s="174"/>
      <c r="M399" s="174"/>
      <c r="N399" s="174"/>
      <c r="O399" s="174"/>
      <c r="P399" s="174"/>
      <c r="Q399" s="174"/>
      <c r="R399" s="174"/>
      <c r="S399" s="174"/>
      <c r="T399" s="174"/>
      <c r="U399" s="174"/>
      <c r="V399" s="174"/>
      <c r="W399" s="174"/>
      <c r="X399" s="174"/>
      <c r="Y399" s="174"/>
      <c r="Z399" s="174"/>
    </row>
    <row r="400" ht="12.0" customHeight="1">
      <c r="A400" s="174"/>
      <c r="B400" s="174"/>
      <c r="C400" s="181"/>
      <c r="D400" s="174"/>
      <c r="E400" s="174"/>
      <c r="F400" s="174"/>
      <c r="G400" s="174"/>
      <c r="H400" s="174"/>
      <c r="I400" s="174"/>
      <c r="J400" s="174"/>
      <c r="K400" s="174"/>
      <c r="L400" s="174"/>
      <c r="M400" s="174"/>
      <c r="N400" s="174"/>
      <c r="O400" s="174"/>
      <c r="P400" s="174"/>
      <c r="Q400" s="174"/>
      <c r="R400" s="174"/>
      <c r="S400" s="174"/>
      <c r="T400" s="174"/>
      <c r="U400" s="174"/>
      <c r="V400" s="174"/>
      <c r="W400" s="174"/>
      <c r="X400" s="174"/>
      <c r="Y400" s="174"/>
      <c r="Z400" s="174"/>
    </row>
    <row r="401" ht="12.0" customHeight="1">
      <c r="A401" s="174"/>
      <c r="B401" s="174"/>
      <c r="C401" s="181"/>
      <c r="D401" s="174"/>
      <c r="E401" s="174"/>
      <c r="F401" s="174"/>
      <c r="G401" s="174"/>
      <c r="H401" s="174"/>
      <c r="I401" s="174"/>
      <c r="J401" s="174"/>
      <c r="K401" s="174"/>
      <c r="L401" s="174"/>
      <c r="M401" s="174"/>
      <c r="N401" s="174"/>
      <c r="O401" s="174"/>
      <c r="P401" s="174"/>
      <c r="Q401" s="174"/>
      <c r="R401" s="174"/>
      <c r="S401" s="174"/>
      <c r="T401" s="174"/>
      <c r="U401" s="174"/>
      <c r="V401" s="174"/>
      <c r="W401" s="174"/>
      <c r="X401" s="174"/>
      <c r="Y401" s="174"/>
      <c r="Z401" s="174"/>
    </row>
    <row r="402" ht="12.0" customHeight="1">
      <c r="A402" s="174"/>
      <c r="B402" s="174"/>
      <c r="C402" s="181"/>
      <c r="D402" s="174"/>
      <c r="E402" s="174"/>
      <c r="F402" s="174"/>
      <c r="G402" s="174"/>
      <c r="H402" s="174"/>
      <c r="I402" s="174"/>
      <c r="J402" s="174"/>
      <c r="K402" s="174"/>
      <c r="L402" s="174"/>
      <c r="M402" s="174"/>
      <c r="N402" s="174"/>
      <c r="O402" s="174"/>
      <c r="P402" s="174"/>
      <c r="Q402" s="174"/>
      <c r="R402" s="174"/>
      <c r="S402" s="174"/>
      <c r="T402" s="174"/>
      <c r="U402" s="174"/>
      <c r="V402" s="174"/>
      <c r="W402" s="174"/>
      <c r="X402" s="174"/>
      <c r="Y402" s="174"/>
      <c r="Z402" s="174"/>
    </row>
    <row r="403" ht="12.0" customHeight="1">
      <c r="A403" s="174"/>
      <c r="B403" s="174"/>
      <c r="C403" s="181"/>
      <c r="D403" s="174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4"/>
      <c r="Q403" s="174"/>
      <c r="R403" s="174"/>
      <c r="S403" s="174"/>
      <c r="T403" s="174"/>
      <c r="U403" s="174"/>
      <c r="V403" s="174"/>
      <c r="W403" s="174"/>
      <c r="X403" s="174"/>
      <c r="Y403" s="174"/>
      <c r="Z403" s="174"/>
    </row>
    <row r="404" ht="12.0" customHeight="1">
      <c r="A404" s="174"/>
      <c r="B404" s="174"/>
      <c r="C404" s="181"/>
      <c r="D404" s="174"/>
      <c r="E404" s="174"/>
      <c r="F404" s="174"/>
      <c r="G404" s="174"/>
      <c r="H404" s="174"/>
      <c r="I404" s="174"/>
      <c r="J404" s="174"/>
      <c r="K404" s="174"/>
      <c r="L404" s="174"/>
      <c r="M404" s="174"/>
      <c r="N404" s="174"/>
      <c r="O404" s="174"/>
      <c r="P404" s="174"/>
      <c r="Q404" s="174"/>
      <c r="R404" s="174"/>
      <c r="S404" s="174"/>
      <c r="T404" s="174"/>
      <c r="U404" s="174"/>
      <c r="V404" s="174"/>
      <c r="W404" s="174"/>
      <c r="X404" s="174"/>
      <c r="Y404" s="174"/>
      <c r="Z404" s="174"/>
    </row>
    <row r="405" ht="12.0" customHeight="1">
      <c r="A405" s="174"/>
      <c r="B405" s="174"/>
      <c r="C405" s="181"/>
      <c r="D405" s="174"/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4"/>
      <c r="Q405" s="174"/>
      <c r="R405" s="174"/>
      <c r="S405" s="174"/>
      <c r="T405" s="174"/>
      <c r="U405" s="174"/>
      <c r="V405" s="174"/>
      <c r="W405" s="174"/>
      <c r="X405" s="174"/>
      <c r="Y405" s="174"/>
      <c r="Z405" s="174"/>
    </row>
    <row r="406" ht="12.0" customHeight="1">
      <c r="A406" s="174"/>
      <c r="B406" s="174"/>
      <c r="C406" s="181"/>
      <c r="D406" s="174"/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4"/>
      <c r="Q406" s="174"/>
      <c r="R406" s="174"/>
      <c r="S406" s="174"/>
      <c r="T406" s="174"/>
      <c r="U406" s="174"/>
      <c r="V406" s="174"/>
      <c r="W406" s="174"/>
      <c r="X406" s="174"/>
      <c r="Y406" s="174"/>
      <c r="Z406" s="174"/>
    </row>
    <row r="407" ht="12.0" customHeight="1">
      <c r="A407" s="174"/>
      <c r="B407" s="174"/>
      <c r="C407" s="181"/>
      <c r="D407" s="174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4"/>
      <c r="Q407" s="174"/>
      <c r="R407" s="174"/>
      <c r="S407" s="174"/>
      <c r="T407" s="174"/>
      <c r="U407" s="174"/>
      <c r="V407" s="174"/>
      <c r="W407" s="174"/>
      <c r="X407" s="174"/>
      <c r="Y407" s="174"/>
      <c r="Z407" s="174"/>
    </row>
    <row r="408" ht="12.0" customHeight="1">
      <c r="A408" s="174"/>
      <c r="B408" s="174"/>
      <c r="C408" s="181"/>
      <c r="D408" s="174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4"/>
      <c r="Q408" s="174"/>
      <c r="R408" s="174"/>
      <c r="S408" s="174"/>
      <c r="T408" s="174"/>
      <c r="U408" s="174"/>
      <c r="V408" s="174"/>
      <c r="W408" s="174"/>
      <c r="X408" s="174"/>
      <c r="Y408" s="174"/>
      <c r="Z408" s="174"/>
    </row>
    <row r="409" ht="12.0" customHeight="1">
      <c r="A409" s="174"/>
      <c r="B409" s="174"/>
      <c r="C409" s="181"/>
      <c r="D409" s="174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  <c r="V409" s="174"/>
      <c r="W409" s="174"/>
      <c r="X409" s="174"/>
      <c r="Y409" s="174"/>
      <c r="Z409" s="174"/>
    </row>
    <row r="410" ht="12.0" customHeight="1">
      <c r="A410" s="174"/>
      <c r="B410" s="174"/>
      <c r="C410" s="181"/>
      <c r="D410" s="174"/>
      <c r="E410" s="174"/>
      <c r="F410" s="174"/>
      <c r="G410" s="174"/>
      <c r="H410" s="174"/>
      <c r="I410" s="174"/>
      <c r="J410" s="174"/>
      <c r="K410" s="174"/>
      <c r="L410" s="174"/>
      <c r="M410" s="174"/>
      <c r="N410" s="174"/>
      <c r="O410" s="174"/>
      <c r="P410" s="174"/>
      <c r="Q410" s="174"/>
      <c r="R410" s="174"/>
      <c r="S410" s="174"/>
      <c r="T410" s="174"/>
      <c r="U410" s="174"/>
      <c r="V410" s="174"/>
      <c r="W410" s="174"/>
      <c r="X410" s="174"/>
      <c r="Y410" s="174"/>
      <c r="Z410" s="174"/>
    </row>
    <row r="411" ht="12.0" customHeight="1">
      <c r="A411" s="174"/>
      <c r="B411" s="174"/>
      <c r="C411" s="181"/>
      <c r="D411" s="174"/>
      <c r="E411" s="174"/>
      <c r="F411" s="174"/>
      <c r="G411" s="174"/>
      <c r="H411" s="174"/>
      <c r="I411" s="174"/>
      <c r="J411" s="174"/>
      <c r="K411" s="174"/>
      <c r="L411" s="174"/>
      <c r="M411" s="174"/>
      <c r="N411" s="174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4"/>
    </row>
    <row r="412" ht="12.0" customHeight="1">
      <c r="A412" s="174"/>
      <c r="B412" s="174"/>
      <c r="C412" s="181"/>
      <c r="D412" s="174"/>
      <c r="E412" s="174"/>
      <c r="F412" s="174"/>
      <c r="G412" s="174"/>
      <c r="H412" s="174"/>
      <c r="I412" s="174"/>
      <c r="J412" s="174"/>
      <c r="K412" s="174"/>
      <c r="L412" s="174"/>
      <c r="M412" s="174"/>
      <c r="N412" s="174"/>
      <c r="O412" s="174"/>
      <c r="P412" s="174"/>
      <c r="Q412" s="174"/>
      <c r="R412" s="174"/>
      <c r="S412" s="174"/>
      <c r="T412" s="174"/>
      <c r="U412" s="174"/>
      <c r="V412" s="174"/>
      <c r="W412" s="174"/>
      <c r="X412" s="174"/>
      <c r="Y412" s="174"/>
      <c r="Z412" s="174"/>
    </row>
    <row r="413" ht="12.0" customHeight="1">
      <c r="A413" s="174"/>
      <c r="B413" s="174"/>
      <c r="C413" s="181"/>
      <c r="D413" s="174"/>
      <c r="E413" s="174"/>
      <c r="F413" s="174"/>
      <c r="G413" s="174"/>
      <c r="H413" s="174"/>
      <c r="I413" s="174"/>
      <c r="J413" s="174"/>
      <c r="K413" s="174"/>
      <c r="L413" s="174"/>
      <c r="M413" s="174"/>
      <c r="N413" s="174"/>
      <c r="O413" s="174"/>
      <c r="P413" s="174"/>
      <c r="Q413" s="174"/>
      <c r="R413" s="174"/>
      <c r="S413" s="174"/>
      <c r="T413" s="174"/>
      <c r="U413" s="174"/>
      <c r="V413" s="174"/>
      <c r="W413" s="174"/>
      <c r="X413" s="174"/>
      <c r="Y413" s="174"/>
      <c r="Z413" s="174"/>
    </row>
    <row r="414" ht="12.0" customHeight="1">
      <c r="A414" s="174"/>
      <c r="B414" s="174"/>
      <c r="C414" s="181"/>
      <c r="D414" s="174"/>
      <c r="E414" s="174"/>
      <c r="F414" s="174"/>
      <c r="G414" s="174"/>
      <c r="H414" s="174"/>
      <c r="I414" s="174"/>
      <c r="J414" s="174"/>
      <c r="K414" s="174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  <c r="V414" s="174"/>
      <c r="W414" s="174"/>
      <c r="X414" s="174"/>
      <c r="Y414" s="174"/>
      <c r="Z414" s="174"/>
    </row>
    <row r="415" ht="12.0" customHeight="1">
      <c r="A415" s="174"/>
      <c r="B415" s="174"/>
      <c r="C415" s="181"/>
      <c r="D415" s="174"/>
      <c r="E415" s="174"/>
      <c r="F415" s="174"/>
      <c r="G415" s="174"/>
      <c r="H415" s="174"/>
      <c r="I415" s="174"/>
      <c r="J415" s="174"/>
      <c r="K415" s="174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4"/>
    </row>
    <row r="416" ht="12.0" customHeight="1">
      <c r="A416" s="174"/>
      <c r="B416" s="174"/>
      <c r="C416" s="181"/>
      <c r="D416" s="174"/>
      <c r="E416" s="174"/>
      <c r="F416" s="174"/>
      <c r="G416" s="174"/>
      <c r="H416" s="174"/>
      <c r="I416" s="174"/>
      <c r="J416" s="174"/>
      <c r="K416" s="174"/>
      <c r="L416" s="174"/>
      <c r="M416" s="174"/>
      <c r="N416" s="174"/>
      <c r="O416" s="174"/>
      <c r="P416" s="174"/>
      <c r="Q416" s="174"/>
      <c r="R416" s="174"/>
      <c r="S416" s="174"/>
      <c r="T416" s="174"/>
      <c r="U416" s="174"/>
      <c r="V416" s="174"/>
      <c r="W416" s="174"/>
      <c r="X416" s="174"/>
      <c r="Y416" s="174"/>
      <c r="Z416" s="174"/>
    </row>
    <row r="417" ht="12.0" customHeight="1">
      <c r="A417" s="174"/>
      <c r="B417" s="174"/>
      <c r="C417" s="181"/>
      <c r="D417" s="174"/>
      <c r="E417" s="174"/>
      <c r="F417" s="174"/>
      <c r="G417" s="174"/>
      <c r="H417" s="174"/>
      <c r="I417" s="174"/>
      <c r="J417" s="174"/>
      <c r="K417" s="174"/>
      <c r="L417" s="174"/>
      <c r="M417" s="174"/>
      <c r="N417" s="174"/>
      <c r="O417" s="174"/>
      <c r="P417" s="174"/>
      <c r="Q417" s="174"/>
      <c r="R417" s="174"/>
      <c r="S417" s="174"/>
      <c r="T417" s="174"/>
      <c r="U417" s="174"/>
      <c r="V417" s="174"/>
      <c r="W417" s="174"/>
      <c r="X417" s="174"/>
      <c r="Y417" s="174"/>
      <c r="Z417" s="174"/>
    </row>
    <row r="418" ht="12.0" customHeight="1">
      <c r="A418" s="174"/>
      <c r="B418" s="174"/>
      <c r="C418" s="181"/>
      <c r="D418" s="174"/>
      <c r="E418" s="174"/>
      <c r="F418" s="174"/>
      <c r="G418" s="174"/>
      <c r="H418" s="174"/>
      <c r="I418" s="174"/>
      <c r="J418" s="174"/>
      <c r="K418" s="174"/>
      <c r="L418" s="174"/>
      <c r="M418" s="174"/>
      <c r="N418" s="174"/>
      <c r="O418" s="174"/>
      <c r="P418" s="174"/>
      <c r="Q418" s="174"/>
      <c r="R418" s="174"/>
      <c r="S418" s="174"/>
      <c r="T418" s="174"/>
      <c r="U418" s="174"/>
      <c r="V418" s="174"/>
      <c r="W418" s="174"/>
      <c r="X418" s="174"/>
      <c r="Y418" s="174"/>
      <c r="Z418" s="174"/>
    </row>
    <row r="419" ht="12.0" customHeight="1">
      <c r="A419" s="174"/>
      <c r="B419" s="174"/>
      <c r="C419" s="181"/>
      <c r="D419" s="174"/>
      <c r="E419" s="174"/>
      <c r="F419" s="174"/>
      <c r="G419" s="174"/>
      <c r="H419" s="174"/>
      <c r="I419" s="174"/>
      <c r="J419" s="174"/>
      <c r="K419" s="174"/>
      <c r="L419" s="174"/>
      <c r="M419" s="174"/>
      <c r="N419" s="174"/>
      <c r="O419" s="174"/>
      <c r="P419" s="174"/>
      <c r="Q419" s="174"/>
      <c r="R419" s="174"/>
      <c r="S419" s="174"/>
      <c r="T419" s="174"/>
      <c r="U419" s="174"/>
      <c r="V419" s="174"/>
      <c r="W419" s="174"/>
      <c r="X419" s="174"/>
      <c r="Y419" s="174"/>
      <c r="Z419" s="174"/>
    </row>
    <row r="420" ht="12.0" customHeight="1">
      <c r="A420" s="174"/>
      <c r="B420" s="174"/>
      <c r="C420" s="181"/>
      <c r="D420" s="174"/>
      <c r="E420" s="174"/>
      <c r="F420" s="174"/>
      <c r="G420" s="174"/>
      <c r="H420" s="174"/>
      <c r="I420" s="174"/>
      <c r="J420" s="174"/>
      <c r="K420" s="174"/>
      <c r="L420" s="174"/>
      <c r="M420" s="174"/>
      <c r="N420" s="174"/>
      <c r="O420" s="174"/>
      <c r="P420" s="174"/>
      <c r="Q420" s="174"/>
      <c r="R420" s="174"/>
      <c r="S420" s="174"/>
      <c r="T420" s="174"/>
      <c r="U420" s="174"/>
      <c r="V420" s="174"/>
      <c r="W420" s="174"/>
      <c r="X420" s="174"/>
      <c r="Y420" s="174"/>
      <c r="Z420" s="174"/>
    </row>
    <row r="421" ht="12.0" customHeight="1">
      <c r="A421" s="174"/>
      <c r="B421" s="174"/>
      <c r="C421" s="181"/>
      <c r="D421" s="174"/>
      <c r="E421" s="174"/>
      <c r="F421" s="174"/>
      <c r="G421" s="174"/>
      <c r="H421" s="174"/>
      <c r="I421" s="174"/>
      <c r="J421" s="174"/>
      <c r="K421" s="174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  <c r="V421" s="174"/>
      <c r="W421" s="174"/>
      <c r="X421" s="174"/>
      <c r="Y421" s="174"/>
      <c r="Z421" s="174"/>
    </row>
    <row r="422" ht="12.0" customHeight="1">
      <c r="A422" s="174"/>
      <c r="B422" s="174"/>
      <c r="C422" s="181"/>
      <c r="D422" s="174"/>
      <c r="E422" s="174"/>
      <c r="F422" s="174"/>
      <c r="G422" s="174"/>
      <c r="H422" s="174"/>
      <c r="I422" s="174"/>
      <c r="J422" s="174"/>
      <c r="K422" s="174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  <c r="V422" s="174"/>
      <c r="W422" s="174"/>
      <c r="X422" s="174"/>
      <c r="Y422" s="174"/>
      <c r="Z422" s="174"/>
    </row>
    <row r="423" ht="12.0" customHeight="1">
      <c r="A423" s="174"/>
      <c r="B423" s="174"/>
      <c r="C423" s="181"/>
      <c r="D423" s="174"/>
      <c r="E423" s="174"/>
      <c r="F423" s="174"/>
      <c r="G423" s="174"/>
      <c r="H423" s="174"/>
      <c r="I423" s="174"/>
      <c r="J423" s="174"/>
      <c r="K423" s="174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  <c r="V423" s="174"/>
      <c r="W423" s="174"/>
      <c r="X423" s="174"/>
      <c r="Y423" s="174"/>
      <c r="Z423" s="174"/>
    </row>
    <row r="424" ht="12.0" customHeight="1">
      <c r="A424" s="174"/>
      <c r="B424" s="174"/>
      <c r="C424" s="181"/>
      <c r="D424" s="174"/>
      <c r="E424" s="174"/>
      <c r="F424" s="174"/>
      <c r="G424" s="174"/>
      <c r="H424" s="174"/>
      <c r="I424" s="174"/>
      <c r="J424" s="174"/>
      <c r="K424" s="174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  <c r="V424" s="174"/>
      <c r="W424" s="174"/>
      <c r="X424" s="174"/>
      <c r="Y424" s="174"/>
      <c r="Z424" s="174"/>
    </row>
    <row r="425" ht="12.0" customHeight="1">
      <c r="A425" s="174"/>
      <c r="B425" s="174"/>
      <c r="C425" s="181"/>
      <c r="D425" s="174"/>
      <c r="E425" s="174"/>
      <c r="F425" s="174"/>
      <c r="G425" s="174"/>
      <c r="H425" s="174"/>
      <c r="I425" s="174"/>
      <c r="J425" s="174"/>
      <c r="K425" s="174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  <c r="V425" s="174"/>
      <c r="W425" s="174"/>
      <c r="X425" s="174"/>
      <c r="Y425" s="174"/>
      <c r="Z425" s="174"/>
    </row>
    <row r="426" ht="12.0" customHeight="1">
      <c r="A426" s="174"/>
      <c r="B426" s="174"/>
      <c r="C426" s="181"/>
      <c r="D426" s="174"/>
      <c r="E426" s="174"/>
      <c r="F426" s="174"/>
      <c r="G426" s="174"/>
      <c r="H426" s="174"/>
      <c r="I426" s="174"/>
      <c r="J426" s="174"/>
      <c r="K426" s="174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  <c r="V426" s="174"/>
      <c r="W426" s="174"/>
      <c r="X426" s="174"/>
      <c r="Y426" s="174"/>
      <c r="Z426" s="174"/>
    </row>
    <row r="427" ht="12.0" customHeight="1">
      <c r="A427" s="174"/>
      <c r="B427" s="174"/>
      <c r="C427" s="181"/>
      <c r="D427" s="174"/>
      <c r="E427" s="174"/>
      <c r="F427" s="174"/>
      <c r="G427" s="174"/>
      <c r="H427" s="174"/>
      <c r="I427" s="174"/>
      <c r="J427" s="174"/>
      <c r="K427" s="174"/>
      <c r="L427" s="174"/>
      <c r="M427" s="174"/>
      <c r="N427" s="174"/>
      <c r="O427" s="174"/>
      <c r="P427" s="174"/>
      <c r="Q427" s="174"/>
      <c r="R427" s="174"/>
      <c r="S427" s="174"/>
      <c r="T427" s="174"/>
      <c r="U427" s="174"/>
      <c r="V427" s="174"/>
      <c r="W427" s="174"/>
      <c r="X427" s="174"/>
      <c r="Y427" s="174"/>
      <c r="Z427" s="174"/>
    </row>
    <row r="428" ht="12.0" customHeight="1">
      <c r="A428" s="174"/>
      <c r="B428" s="174"/>
      <c r="C428" s="181"/>
      <c r="D428" s="174"/>
      <c r="E428" s="174"/>
      <c r="F428" s="174"/>
      <c r="G428" s="174"/>
      <c r="H428" s="174"/>
      <c r="I428" s="174"/>
      <c r="J428" s="174"/>
      <c r="K428" s="174"/>
      <c r="L428" s="174"/>
      <c r="M428" s="174"/>
      <c r="N428" s="174"/>
      <c r="O428" s="174"/>
      <c r="P428" s="174"/>
      <c r="Q428" s="174"/>
      <c r="R428" s="174"/>
      <c r="S428" s="174"/>
      <c r="T428" s="174"/>
      <c r="U428" s="174"/>
      <c r="V428" s="174"/>
      <c r="W428" s="174"/>
      <c r="X428" s="174"/>
      <c r="Y428" s="174"/>
      <c r="Z428" s="174"/>
    </row>
    <row r="429" ht="12.0" customHeight="1">
      <c r="A429" s="174"/>
      <c r="B429" s="174"/>
      <c r="C429" s="181"/>
      <c r="D429" s="174"/>
      <c r="E429" s="174"/>
      <c r="F429" s="174"/>
      <c r="G429" s="174"/>
      <c r="H429" s="174"/>
      <c r="I429" s="174"/>
      <c r="J429" s="174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</row>
    <row r="430" ht="12.0" customHeight="1">
      <c r="A430" s="174"/>
      <c r="B430" s="174"/>
      <c r="C430" s="181"/>
      <c r="D430" s="174"/>
      <c r="E430" s="174"/>
      <c r="F430" s="174"/>
      <c r="G430" s="174"/>
      <c r="H430" s="174"/>
      <c r="I430" s="174"/>
      <c r="J430" s="174"/>
      <c r="K430" s="174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  <c r="V430" s="174"/>
      <c r="W430" s="174"/>
      <c r="X430" s="174"/>
      <c r="Y430" s="174"/>
      <c r="Z430" s="174"/>
    </row>
    <row r="431" ht="12.0" customHeight="1">
      <c r="A431" s="174"/>
      <c r="B431" s="174"/>
      <c r="C431" s="181"/>
      <c r="D431" s="174"/>
      <c r="E431" s="174"/>
      <c r="F431" s="174"/>
      <c r="G431" s="174"/>
      <c r="H431" s="174"/>
      <c r="I431" s="174"/>
      <c r="J431" s="174"/>
      <c r="K431" s="174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  <c r="V431" s="174"/>
      <c r="W431" s="174"/>
      <c r="X431" s="174"/>
      <c r="Y431" s="174"/>
      <c r="Z431" s="174"/>
    </row>
    <row r="432" ht="12.0" customHeight="1">
      <c r="A432" s="174"/>
      <c r="B432" s="174"/>
      <c r="C432" s="181"/>
      <c r="D432" s="174"/>
      <c r="E432" s="174"/>
      <c r="F432" s="174"/>
      <c r="G432" s="174"/>
      <c r="H432" s="174"/>
      <c r="I432" s="174"/>
      <c r="J432" s="174"/>
      <c r="K432" s="174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  <c r="V432" s="174"/>
      <c r="W432" s="174"/>
      <c r="X432" s="174"/>
      <c r="Y432" s="174"/>
      <c r="Z432" s="174"/>
    </row>
    <row r="433" ht="12.0" customHeight="1">
      <c r="A433" s="174"/>
      <c r="B433" s="174"/>
      <c r="C433" s="181"/>
      <c r="D433" s="174"/>
      <c r="E433" s="174"/>
      <c r="F433" s="174"/>
      <c r="G433" s="174"/>
      <c r="H433" s="174"/>
      <c r="I433" s="174"/>
      <c r="J433" s="174"/>
      <c r="K433" s="174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  <c r="V433" s="174"/>
      <c r="W433" s="174"/>
      <c r="X433" s="174"/>
      <c r="Y433" s="174"/>
      <c r="Z433" s="174"/>
    </row>
    <row r="434" ht="12.0" customHeight="1">
      <c r="A434" s="174"/>
      <c r="B434" s="174"/>
      <c r="C434" s="181"/>
      <c r="D434" s="174"/>
      <c r="E434" s="174"/>
      <c r="F434" s="174"/>
      <c r="G434" s="174"/>
      <c r="H434" s="174"/>
      <c r="I434" s="174"/>
      <c r="J434" s="174"/>
      <c r="K434" s="174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  <c r="V434" s="174"/>
      <c r="W434" s="174"/>
      <c r="X434" s="174"/>
      <c r="Y434" s="174"/>
      <c r="Z434" s="174"/>
    </row>
    <row r="435" ht="12.0" customHeight="1">
      <c r="A435" s="174"/>
      <c r="B435" s="174"/>
      <c r="C435" s="181"/>
      <c r="D435" s="174"/>
      <c r="E435" s="174"/>
      <c r="F435" s="174"/>
      <c r="G435" s="174"/>
      <c r="H435" s="174"/>
      <c r="I435" s="174"/>
      <c r="J435" s="174"/>
      <c r="K435" s="174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  <c r="V435" s="174"/>
      <c r="W435" s="174"/>
      <c r="X435" s="174"/>
      <c r="Y435" s="174"/>
      <c r="Z435" s="174"/>
    </row>
    <row r="436" ht="12.0" customHeight="1">
      <c r="A436" s="174"/>
      <c r="B436" s="174"/>
      <c r="C436" s="181"/>
      <c r="D436" s="174"/>
      <c r="E436" s="174"/>
      <c r="F436" s="174"/>
      <c r="G436" s="174"/>
      <c r="H436" s="174"/>
      <c r="I436" s="174"/>
      <c r="J436" s="174"/>
      <c r="K436" s="174"/>
      <c r="L436" s="174"/>
      <c r="M436" s="174"/>
      <c r="N436" s="174"/>
      <c r="O436" s="174"/>
      <c r="P436" s="174"/>
      <c r="Q436" s="174"/>
      <c r="R436" s="174"/>
      <c r="S436" s="174"/>
      <c r="T436" s="174"/>
      <c r="U436" s="174"/>
      <c r="V436" s="174"/>
      <c r="W436" s="174"/>
      <c r="X436" s="174"/>
      <c r="Y436" s="174"/>
      <c r="Z436" s="174"/>
    </row>
    <row r="437" ht="12.0" customHeight="1">
      <c r="A437" s="174"/>
      <c r="B437" s="174"/>
      <c r="C437" s="181"/>
      <c r="D437" s="174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  <c r="V437" s="174"/>
      <c r="W437" s="174"/>
      <c r="X437" s="174"/>
      <c r="Y437" s="174"/>
      <c r="Z437" s="174"/>
    </row>
    <row r="438" ht="12.0" customHeight="1">
      <c r="A438" s="174"/>
      <c r="B438" s="174"/>
      <c r="C438" s="181"/>
      <c r="D438" s="174"/>
      <c r="E438" s="174"/>
      <c r="F438" s="174"/>
      <c r="G438" s="174"/>
      <c r="H438" s="174"/>
      <c r="I438" s="174"/>
      <c r="J438" s="174"/>
      <c r="K438" s="174"/>
      <c r="L438" s="174"/>
      <c r="M438" s="174"/>
      <c r="N438" s="174"/>
      <c r="O438" s="174"/>
      <c r="P438" s="174"/>
      <c r="Q438" s="174"/>
      <c r="R438" s="174"/>
      <c r="S438" s="174"/>
      <c r="T438" s="174"/>
      <c r="U438" s="174"/>
      <c r="V438" s="174"/>
      <c r="W438" s="174"/>
      <c r="X438" s="174"/>
      <c r="Y438" s="174"/>
      <c r="Z438" s="174"/>
    </row>
    <row r="439" ht="12.0" customHeight="1">
      <c r="A439" s="174"/>
      <c r="B439" s="174"/>
      <c r="C439" s="181"/>
      <c r="D439" s="174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  <c r="V439" s="174"/>
      <c r="W439" s="174"/>
      <c r="X439" s="174"/>
      <c r="Y439" s="174"/>
      <c r="Z439" s="174"/>
    </row>
    <row r="440" ht="12.0" customHeight="1">
      <c r="A440" s="174"/>
      <c r="B440" s="174"/>
      <c r="C440" s="181"/>
      <c r="D440" s="174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4"/>
      <c r="Q440" s="174"/>
      <c r="R440" s="174"/>
      <c r="S440" s="174"/>
      <c r="T440" s="174"/>
      <c r="U440" s="174"/>
      <c r="V440" s="174"/>
      <c r="W440" s="174"/>
      <c r="X440" s="174"/>
      <c r="Y440" s="174"/>
      <c r="Z440" s="174"/>
    </row>
    <row r="441" ht="12.0" customHeight="1">
      <c r="A441" s="174"/>
      <c r="B441" s="174"/>
      <c r="C441" s="181"/>
      <c r="D441" s="174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  <c r="V441" s="174"/>
      <c r="W441" s="174"/>
      <c r="X441" s="174"/>
      <c r="Y441" s="174"/>
      <c r="Z441" s="174"/>
    </row>
    <row r="442" ht="12.0" customHeight="1">
      <c r="A442" s="174"/>
      <c r="B442" s="174"/>
      <c r="C442" s="181"/>
      <c r="D442" s="174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</row>
    <row r="443" ht="12.0" customHeight="1">
      <c r="A443" s="174"/>
      <c r="B443" s="174"/>
      <c r="C443" s="181"/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</row>
    <row r="444" ht="12.0" customHeight="1">
      <c r="A444" s="174"/>
      <c r="B444" s="174"/>
      <c r="C444" s="181"/>
      <c r="D444" s="174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  <c r="V444" s="174"/>
      <c r="W444" s="174"/>
      <c r="X444" s="174"/>
      <c r="Y444" s="174"/>
      <c r="Z444" s="174"/>
    </row>
    <row r="445" ht="12.0" customHeight="1">
      <c r="A445" s="174"/>
      <c r="B445" s="174"/>
      <c r="C445" s="181"/>
      <c r="D445" s="174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  <c r="V445" s="174"/>
      <c r="W445" s="174"/>
      <c r="X445" s="174"/>
      <c r="Y445" s="174"/>
      <c r="Z445" s="174"/>
    </row>
    <row r="446" ht="12.0" customHeight="1">
      <c r="A446" s="174"/>
      <c r="B446" s="174"/>
      <c r="C446" s="181"/>
      <c r="D446" s="174"/>
      <c r="E446" s="174"/>
      <c r="F446" s="174"/>
      <c r="G446" s="174"/>
      <c r="H446" s="174"/>
      <c r="I446" s="174"/>
      <c r="J446" s="174"/>
      <c r="K446" s="174"/>
      <c r="L446" s="174"/>
      <c r="M446" s="174"/>
      <c r="N446" s="174"/>
      <c r="O446" s="174"/>
      <c r="P446" s="174"/>
      <c r="Q446" s="174"/>
      <c r="R446" s="174"/>
      <c r="S446" s="174"/>
      <c r="T446" s="174"/>
      <c r="U446" s="174"/>
      <c r="V446" s="174"/>
      <c r="W446" s="174"/>
      <c r="X446" s="174"/>
      <c r="Y446" s="174"/>
      <c r="Z446" s="174"/>
    </row>
    <row r="447" ht="12.0" customHeight="1">
      <c r="A447" s="174"/>
      <c r="B447" s="174"/>
      <c r="C447" s="181"/>
      <c r="D447" s="174"/>
      <c r="E447" s="174"/>
      <c r="F447" s="174"/>
      <c r="G447" s="174"/>
      <c r="H447" s="174"/>
      <c r="I447" s="174"/>
      <c r="J447" s="174"/>
      <c r="K447" s="174"/>
      <c r="L447" s="174"/>
      <c r="M447" s="174"/>
      <c r="N447" s="174"/>
      <c r="O447" s="174"/>
      <c r="P447" s="174"/>
      <c r="Q447" s="174"/>
      <c r="R447" s="174"/>
      <c r="S447" s="174"/>
      <c r="T447" s="174"/>
      <c r="U447" s="174"/>
      <c r="V447" s="174"/>
      <c r="W447" s="174"/>
      <c r="X447" s="174"/>
      <c r="Y447" s="174"/>
      <c r="Z447" s="174"/>
    </row>
    <row r="448" ht="12.0" customHeight="1">
      <c r="A448" s="174"/>
      <c r="B448" s="174"/>
      <c r="C448" s="181"/>
      <c r="D448" s="174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</row>
    <row r="449" ht="12.0" customHeight="1">
      <c r="A449" s="174"/>
      <c r="B449" s="174"/>
      <c r="C449" s="181"/>
      <c r="D449" s="174"/>
      <c r="E449" s="174"/>
      <c r="F449" s="174"/>
      <c r="G449" s="174"/>
      <c r="H449" s="174"/>
      <c r="I449" s="174"/>
      <c r="J449" s="174"/>
      <c r="K449" s="174"/>
      <c r="L449" s="174"/>
      <c r="M449" s="174"/>
      <c r="N449" s="174"/>
      <c r="O449" s="174"/>
      <c r="P449" s="174"/>
      <c r="Q449" s="174"/>
      <c r="R449" s="174"/>
      <c r="S449" s="174"/>
      <c r="T449" s="174"/>
      <c r="U449" s="174"/>
      <c r="V449" s="174"/>
      <c r="W449" s="174"/>
      <c r="X449" s="174"/>
      <c r="Y449" s="174"/>
      <c r="Z449" s="174"/>
    </row>
    <row r="450" ht="12.0" customHeight="1">
      <c r="A450" s="174"/>
      <c r="B450" s="174"/>
      <c r="C450" s="181"/>
      <c r="D450" s="174"/>
      <c r="E450" s="174"/>
      <c r="F450" s="174"/>
      <c r="G450" s="174"/>
      <c r="H450" s="174"/>
      <c r="I450" s="174"/>
      <c r="J450" s="174"/>
      <c r="K450" s="174"/>
      <c r="L450" s="174"/>
      <c r="M450" s="174"/>
      <c r="N450" s="174"/>
      <c r="O450" s="174"/>
      <c r="P450" s="174"/>
      <c r="Q450" s="174"/>
      <c r="R450" s="174"/>
      <c r="S450" s="174"/>
      <c r="T450" s="174"/>
      <c r="U450" s="174"/>
      <c r="V450" s="174"/>
      <c r="W450" s="174"/>
      <c r="X450" s="174"/>
      <c r="Y450" s="174"/>
      <c r="Z450" s="174"/>
    </row>
    <row r="451" ht="12.0" customHeight="1">
      <c r="A451" s="174"/>
      <c r="B451" s="174"/>
      <c r="C451" s="181"/>
      <c r="D451" s="174"/>
      <c r="E451" s="174"/>
      <c r="F451" s="174"/>
      <c r="G451" s="174"/>
      <c r="H451" s="174"/>
      <c r="I451" s="174"/>
      <c r="J451" s="174"/>
      <c r="K451" s="174"/>
      <c r="L451" s="174"/>
      <c r="M451" s="174"/>
      <c r="N451" s="174"/>
      <c r="O451" s="174"/>
      <c r="P451" s="174"/>
      <c r="Q451" s="174"/>
      <c r="R451" s="174"/>
      <c r="S451" s="174"/>
      <c r="T451" s="174"/>
      <c r="U451" s="174"/>
      <c r="V451" s="174"/>
      <c r="W451" s="174"/>
      <c r="X451" s="174"/>
      <c r="Y451" s="174"/>
      <c r="Z451" s="174"/>
    </row>
    <row r="452" ht="12.0" customHeight="1">
      <c r="A452" s="174"/>
      <c r="B452" s="174"/>
      <c r="C452" s="181"/>
      <c r="D452" s="174"/>
      <c r="E452" s="174"/>
      <c r="F452" s="174"/>
      <c r="G452" s="174"/>
      <c r="H452" s="174"/>
      <c r="I452" s="174"/>
      <c r="J452" s="174"/>
      <c r="K452" s="174"/>
      <c r="L452" s="174"/>
      <c r="M452" s="174"/>
      <c r="N452" s="174"/>
      <c r="O452" s="174"/>
      <c r="P452" s="174"/>
      <c r="Q452" s="174"/>
      <c r="R452" s="174"/>
      <c r="S452" s="174"/>
      <c r="T452" s="174"/>
      <c r="U452" s="174"/>
      <c r="V452" s="174"/>
      <c r="W452" s="174"/>
      <c r="X452" s="174"/>
      <c r="Y452" s="174"/>
      <c r="Z452" s="174"/>
    </row>
    <row r="453" ht="12.0" customHeight="1">
      <c r="A453" s="174"/>
      <c r="B453" s="174"/>
      <c r="C453" s="181"/>
      <c r="D453" s="174"/>
      <c r="E453" s="174"/>
      <c r="F453" s="174"/>
      <c r="G453" s="174"/>
      <c r="H453" s="174"/>
      <c r="I453" s="174"/>
      <c r="J453" s="174"/>
      <c r="K453" s="174"/>
      <c r="L453" s="174"/>
      <c r="M453" s="174"/>
      <c r="N453" s="174"/>
      <c r="O453" s="174"/>
      <c r="P453" s="174"/>
      <c r="Q453" s="174"/>
      <c r="R453" s="174"/>
      <c r="S453" s="174"/>
      <c r="T453" s="174"/>
      <c r="U453" s="174"/>
      <c r="V453" s="174"/>
      <c r="W453" s="174"/>
      <c r="X453" s="174"/>
      <c r="Y453" s="174"/>
      <c r="Z453" s="174"/>
    </row>
    <row r="454" ht="12.0" customHeight="1">
      <c r="A454" s="174"/>
      <c r="B454" s="174"/>
      <c r="C454" s="181"/>
      <c r="D454" s="174"/>
      <c r="E454" s="174"/>
      <c r="F454" s="174"/>
      <c r="G454" s="174"/>
      <c r="H454" s="174"/>
      <c r="I454" s="174"/>
      <c r="J454" s="174"/>
      <c r="K454" s="174"/>
      <c r="L454" s="174"/>
      <c r="M454" s="174"/>
      <c r="N454" s="174"/>
      <c r="O454" s="174"/>
      <c r="P454" s="174"/>
      <c r="Q454" s="174"/>
      <c r="R454" s="174"/>
      <c r="S454" s="174"/>
      <c r="T454" s="174"/>
      <c r="U454" s="174"/>
      <c r="V454" s="174"/>
      <c r="W454" s="174"/>
      <c r="X454" s="174"/>
      <c r="Y454" s="174"/>
      <c r="Z454" s="174"/>
    </row>
    <row r="455" ht="12.0" customHeight="1">
      <c r="A455" s="174"/>
      <c r="B455" s="174"/>
      <c r="C455" s="181"/>
      <c r="D455" s="174"/>
      <c r="E455" s="174"/>
      <c r="F455" s="174"/>
      <c r="G455" s="174"/>
      <c r="H455" s="174"/>
      <c r="I455" s="174"/>
      <c r="J455" s="174"/>
      <c r="K455" s="174"/>
      <c r="L455" s="174"/>
      <c r="M455" s="174"/>
      <c r="N455" s="174"/>
      <c r="O455" s="174"/>
      <c r="P455" s="174"/>
      <c r="Q455" s="174"/>
      <c r="R455" s="174"/>
      <c r="S455" s="174"/>
      <c r="T455" s="174"/>
      <c r="U455" s="174"/>
      <c r="V455" s="174"/>
      <c r="W455" s="174"/>
      <c r="X455" s="174"/>
      <c r="Y455" s="174"/>
      <c r="Z455" s="174"/>
    </row>
    <row r="456" ht="12.0" customHeight="1">
      <c r="A456" s="174"/>
      <c r="B456" s="174"/>
      <c r="C456" s="181"/>
      <c r="D456" s="174"/>
      <c r="E456" s="174"/>
      <c r="F456" s="174"/>
      <c r="G456" s="174"/>
      <c r="H456" s="174"/>
      <c r="I456" s="174"/>
      <c r="J456" s="174"/>
      <c r="K456" s="174"/>
      <c r="L456" s="174"/>
      <c r="M456" s="174"/>
      <c r="N456" s="174"/>
      <c r="O456" s="174"/>
      <c r="P456" s="174"/>
      <c r="Q456" s="174"/>
      <c r="R456" s="174"/>
      <c r="S456" s="174"/>
      <c r="T456" s="174"/>
      <c r="U456" s="174"/>
      <c r="V456" s="174"/>
      <c r="W456" s="174"/>
      <c r="X456" s="174"/>
      <c r="Y456" s="174"/>
      <c r="Z456" s="174"/>
    </row>
    <row r="457" ht="12.0" customHeight="1">
      <c r="A457" s="174"/>
      <c r="B457" s="174"/>
      <c r="C457" s="181"/>
      <c r="D457" s="174"/>
      <c r="E457" s="174"/>
      <c r="F457" s="174"/>
      <c r="G457" s="174"/>
      <c r="H457" s="174"/>
      <c r="I457" s="174"/>
      <c r="J457" s="174"/>
      <c r="K457" s="174"/>
      <c r="L457" s="174"/>
      <c r="M457" s="174"/>
      <c r="N457" s="174"/>
      <c r="O457" s="174"/>
      <c r="P457" s="174"/>
      <c r="Q457" s="174"/>
      <c r="R457" s="174"/>
      <c r="S457" s="174"/>
      <c r="T457" s="174"/>
      <c r="U457" s="174"/>
      <c r="V457" s="174"/>
      <c r="W457" s="174"/>
      <c r="X457" s="174"/>
      <c r="Y457" s="174"/>
      <c r="Z457" s="174"/>
    </row>
    <row r="458" ht="12.0" customHeight="1">
      <c r="A458" s="174"/>
      <c r="B458" s="174"/>
      <c r="C458" s="181"/>
      <c r="D458" s="174"/>
      <c r="E458" s="174"/>
      <c r="F458" s="174"/>
      <c r="G458" s="174"/>
      <c r="H458" s="174"/>
      <c r="I458" s="174"/>
      <c r="J458" s="174"/>
      <c r="K458" s="174"/>
      <c r="L458" s="174"/>
      <c r="M458" s="174"/>
      <c r="N458" s="174"/>
      <c r="O458" s="174"/>
      <c r="P458" s="174"/>
      <c r="Q458" s="174"/>
      <c r="R458" s="174"/>
      <c r="S458" s="174"/>
      <c r="T458" s="174"/>
      <c r="U458" s="174"/>
      <c r="V458" s="174"/>
      <c r="W458" s="174"/>
      <c r="X458" s="174"/>
      <c r="Y458" s="174"/>
      <c r="Z458" s="174"/>
    </row>
    <row r="459" ht="12.0" customHeight="1">
      <c r="A459" s="174"/>
      <c r="B459" s="174"/>
      <c r="C459" s="181"/>
      <c r="D459" s="174"/>
      <c r="E459" s="174"/>
      <c r="F459" s="174"/>
      <c r="G459" s="174"/>
      <c r="H459" s="174"/>
      <c r="I459" s="174"/>
      <c r="J459" s="174"/>
      <c r="K459" s="174"/>
      <c r="L459" s="174"/>
      <c r="M459" s="174"/>
      <c r="N459" s="174"/>
      <c r="O459" s="174"/>
      <c r="P459" s="174"/>
      <c r="Q459" s="174"/>
      <c r="R459" s="174"/>
      <c r="S459" s="174"/>
      <c r="T459" s="174"/>
      <c r="U459" s="174"/>
      <c r="V459" s="174"/>
      <c r="W459" s="174"/>
      <c r="X459" s="174"/>
      <c r="Y459" s="174"/>
      <c r="Z459" s="174"/>
    </row>
    <row r="460" ht="12.0" customHeight="1">
      <c r="A460" s="174"/>
      <c r="B460" s="174"/>
      <c r="C460" s="181"/>
      <c r="D460" s="174"/>
      <c r="E460" s="174"/>
      <c r="F460" s="174"/>
      <c r="G460" s="174"/>
      <c r="H460" s="174"/>
      <c r="I460" s="174"/>
      <c r="J460" s="174"/>
      <c r="K460" s="174"/>
      <c r="L460" s="174"/>
      <c r="M460" s="174"/>
      <c r="N460" s="174"/>
      <c r="O460" s="174"/>
      <c r="P460" s="174"/>
      <c r="Q460" s="174"/>
      <c r="R460" s="174"/>
      <c r="S460" s="174"/>
      <c r="T460" s="174"/>
      <c r="U460" s="174"/>
      <c r="V460" s="174"/>
      <c r="W460" s="174"/>
      <c r="X460" s="174"/>
      <c r="Y460" s="174"/>
      <c r="Z460" s="174"/>
    </row>
    <row r="461" ht="12.0" customHeight="1">
      <c r="A461" s="174"/>
      <c r="B461" s="174"/>
      <c r="C461" s="181"/>
      <c r="D461" s="174"/>
      <c r="E461" s="174"/>
      <c r="F461" s="174"/>
      <c r="G461" s="174"/>
      <c r="H461" s="174"/>
      <c r="I461" s="174"/>
      <c r="J461" s="174"/>
      <c r="K461" s="174"/>
      <c r="L461" s="174"/>
      <c r="M461" s="174"/>
      <c r="N461" s="174"/>
      <c r="O461" s="174"/>
      <c r="P461" s="174"/>
      <c r="Q461" s="174"/>
      <c r="R461" s="174"/>
      <c r="S461" s="174"/>
      <c r="T461" s="174"/>
      <c r="U461" s="174"/>
      <c r="V461" s="174"/>
      <c r="W461" s="174"/>
      <c r="X461" s="174"/>
      <c r="Y461" s="174"/>
      <c r="Z461" s="174"/>
    </row>
    <row r="462" ht="12.0" customHeight="1">
      <c r="A462" s="174"/>
      <c r="B462" s="174"/>
      <c r="C462" s="181"/>
      <c r="D462" s="174"/>
      <c r="E462" s="174"/>
      <c r="F462" s="174"/>
      <c r="G462" s="174"/>
      <c r="H462" s="174"/>
      <c r="I462" s="174"/>
      <c r="J462" s="174"/>
      <c r="K462" s="174"/>
      <c r="L462" s="174"/>
      <c r="M462" s="174"/>
      <c r="N462" s="174"/>
      <c r="O462" s="174"/>
      <c r="P462" s="174"/>
      <c r="Q462" s="174"/>
      <c r="R462" s="174"/>
      <c r="S462" s="174"/>
      <c r="T462" s="174"/>
      <c r="U462" s="174"/>
      <c r="V462" s="174"/>
      <c r="W462" s="174"/>
      <c r="X462" s="174"/>
      <c r="Y462" s="174"/>
      <c r="Z462" s="174"/>
    </row>
    <row r="463" ht="12.0" customHeight="1">
      <c r="A463" s="174"/>
      <c r="B463" s="174"/>
      <c r="C463" s="181"/>
      <c r="D463" s="174"/>
      <c r="E463" s="174"/>
      <c r="F463" s="174"/>
      <c r="G463" s="174"/>
      <c r="H463" s="174"/>
      <c r="I463" s="174"/>
      <c r="J463" s="174"/>
      <c r="K463" s="174"/>
      <c r="L463" s="174"/>
      <c r="M463" s="174"/>
      <c r="N463" s="174"/>
      <c r="O463" s="174"/>
      <c r="P463" s="174"/>
      <c r="Q463" s="174"/>
      <c r="R463" s="174"/>
      <c r="S463" s="174"/>
      <c r="T463" s="174"/>
      <c r="U463" s="174"/>
      <c r="V463" s="174"/>
      <c r="W463" s="174"/>
      <c r="X463" s="174"/>
      <c r="Y463" s="174"/>
      <c r="Z463" s="174"/>
    </row>
    <row r="464" ht="12.0" customHeight="1">
      <c r="A464" s="174"/>
      <c r="B464" s="174"/>
      <c r="C464" s="181"/>
      <c r="D464" s="174"/>
      <c r="E464" s="174"/>
      <c r="F464" s="174"/>
      <c r="G464" s="174"/>
      <c r="H464" s="174"/>
      <c r="I464" s="174"/>
      <c r="J464" s="174"/>
      <c r="K464" s="174"/>
      <c r="L464" s="174"/>
      <c r="M464" s="174"/>
      <c r="N464" s="174"/>
      <c r="O464" s="174"/>
      <c r="P464" s="174"/>
      <c r="Q464" s="174"/>
      <c r="R464" s="174"/>
      <c r="S464" s="174"/>
      <c r="T464" s="174"/>
      <c r="U464" s="174"/>
      <c r="V464" s="174"/>
      <c r="W464" s="174"/>
      <c r="X464" s="174"/>
      <c r="Y464" s="174"/>
      <c r="Z464" s="174"/>
    </row>
    <row r="465" ht="12.0" customHeight="1">
      <c r="A465" s="174"/>
      <c r="B465" s="174"/>
      <c r="C465" s="181"/>
      <c r="D465" s="174"/>
      <c r="E465" s="174"/>
      <c r="F465" s="174"/>
      <c r="G465" s="174"/>
      <c r="H465" s="174"/>
      <c r="I465" s="174"/>
      <c r="J465" s="174"/>
      <c r="K465" s="174"/>
      <c r="L465" s="174"/>
      <c r="M465" s="174"/>
      <c r="N465" s="174"/>
      <c r="O465" s="174"/>
      <c r="P465" s="174"/>
      <c r="Q465" s="174"/>
      <c r="R465" s="174"/>
      <c r="S465" s="174"/>
      <c r="T465" s="174"/>
      <c r="U465" s="174"/>
      <c r="V465" s="174"/>
      <c r="W465" s="174"/>
      <c r="X465" s="174"/>
      <c r="Y465" s="174"/>
      <c r="Z465" s="174"/>
    </row>
    <row r="466" ht="12.0" customHeight="1">
      <c r="A466" s="174"/>
      <c r="B466" s="174"/>
      <c r="C466" s="181"/>
      <c r="D466" s="174"/>
      <c r="E466" s="174"/>
      <c r="F466" s="174"/>
      <c r="G466" s="174"/>
      <c r="H466" s="174"/>
      <c r="I466" s="174"/>
      <c r="J466" s="174"/>
      <c r="K466" s="174"/>
      <c r="L466" s="174"/>
      <c r="M466" s="174"/>
      <c r="N466" s="174"/>
      <c r="O466" s="174"/>
      <c r="P466" s="174"/>
      <c r="Q466" s="174"/>
      <c r="R466" s="174"/>
      <c r="S466" s="174"/>
      <c r="T466" s="174"/>
      <c r="U466" s="174"/>
      <c r="V466" s="174"/>
      <c r="W466" s="174"/>
      <c r="X466" s="174"/>
      <c r="Y466" s="174"/>
      <c r="Z466" s="174"/>
    </row>
    <row r="467" ht="12.0" customHeight="1">
      <c r="A467" s="174"/>
      <c r="B467" s="174"/>
      <c r="C467" s="181"/>
      <c r="D467" s="174"/>
      <c r="E467" s="174"/>
      <c r="F467" s="174"/>
      <c r="G467" s="174"/>
      <c r="H467" s="174"/>
      <c r="I467" s="174"/>
      <c r="J467" s="174"/>
      <c r="K467" s="174"/>
      <c r="L467" s="174"/>
      <c r="M467" s="174"/>
      <c r="N467" s="174"/>
      <c r="O467" s="174"/>
      <c r="P467" s="174"/>
      <c r="Q467" s="174"/>
      <c r="R467" s="174"/>
      <c r="S467" s="174"/>
      <c r="T467" s="174"/>
      <c r="U467" s="174"/>
      <c r="V467" s="174"/>
      <c r="W467" s="174"/>
      <c r="X467" s="174"/>
      <c r="Y467" s="174"/>
      <c r="Z467" s="174"/>
    </row>
    <row r="468" ht="12.0" customHeight="1">
      <c r="A468" s="174"/>
      <c r="B468" s="174"/>
      <c r="C468" s="181"/>
      <c r="D468" s="174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P468" s="174"/>
      <c r="Q468" s="174"/>
      <c r="R468" s="174"/>
      <c r="S468" s="174"/>
      <c r="T468" s="174"/>
      <c r="U468" s="174"/>
      <c r="V468" s="174"/>
      <c r="W468" s="174"/>
      <c r="X468" s="174"/>
      <c r="Y468" s="174"/>
      <c r="Z468" s="174"/>
    </row>
    <row r="469" ht="12.0" customHeight="1">
      <c r="A469" s="174"/>
      <c r="B469" s="174"/>
      <c r="C469" s="181"/>
      <c r="D469" s="174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T469" s="174"/>
      <c r="U469" s="174"/>
      <c r="V469" s="174"/>
      <c r="W469" s="174"/>
      <c r="X469" s="174"/>
      <c r="Y469" s="174"/>
      <c r="Z469" s="174"/>
    </row>
    <row r="470" ht="12.0" customHeight="1">
      <c r="A470" s="174"/>
      <c r="B470" s="174"/>
      <c r="C470" s="181"/>
      <c r="D470" s="174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P470" s="174"/>
      <c r="Q470" s="174"/>
      <c r="R470" s="174"/>
      <c r="S470" s="174"/>
      <c r="T470" s="174"/>
      <c r="U470" s="174"/>
      <c r="V470" s="174"/>
      <c r="W470" s="174"/>
      <c r="X470" s="174"/>
      <c r="Y470" s="174"/>
      <c r="Z470" s="174"/>
    </row>
    <row r="471" ht="12.0" customHeight="1">
      <c r="A471" s="174"/>
      <c r="B471" s="174"/>
      <c r="C471" s="181"/>
      <c r="D471" s="174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</row>
    <row r="472" ht="12.0" customHeight="1">
      <c r="A472" s="174"/>
      <c r="B472" s="174"/>
      <c r="C472" s="181"/>
      <c r="D472" s="174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</row>
    <row r="473" ht="12.0" customHeight="1">
      <c r="A473" s="174"/>
      <c r="B473" s="174"/>
      <c r="C473" s="181"/>
      <c r="D473" s="174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</row>
    <row r="474" ht="12.0" customHeight="1">
      <c r="A474" s="174"/>
      <c r="B474" s="174"/>
      <c r="C474" s="181"/>
      <c r="D474" s="174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</row>
    <row r="475" ht="12.0" customHeight="1">
      <c r="A475" s="174"/>
      <c r="B475" s="174"/>
      <c r="C475" s="181"/>
      <c r="D475" s="174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</row>
    <row r="476" ht="12.0" customHeight="1">
      <c r="A476" s="174"/>
      <c r="B476" s="174"/>
      <c r="C476" s="181"/>
      <c r="D476" s="174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</row>
    <row r="477" ht="12.0" customHeight="1">
      <c r="A477" s="174"/>
      <c r="B477" s="174"/>
      <c r="C477" s="181"/>
      <c r="D477" s="174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</row>
    <row r="478" ht="12.0" customHeight="1">
      <c r="A478" s="174"/>
      <c r="B478" s="174"/>
      <c r="C478" s="181"/>
      <c r="D478" s="174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</row>
    <row r="479" ht="12.0" customHeight="1">
      <c r="A479" s="174"/>
      <c r="B479" s="174"/>
      <c r="C479" s="181"/>
      <c r="D479" s="174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</row>
    <row r="480" ht="12.0" customHeight="1">
      <c r="A480" s="174"/>
      <c r="B480" s="174"/>
      <c r="C480" s="181"/>
      <c r="D480" s="174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</row>
    <row r="481" ht="12.0" customHeight="1">
      <c r="A481" s="174"/>
      <c r="B481" s="174"/>
      <c r="C481" s="181"/>
      <c r="D481" s="174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</row>
    <row r="482" ht="12.0" customHeight="1">
      <c r="A482" s="174"/>
      <c r="B482" s="174"/>
      <c r="C482" s="181"/>
      <c r="D482" s="174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</row>
    <row r="483" ht="12.0" customHeight="1">
      <c r="A483" s="174"/>
      <c r="B483" s="174"/>
      <c r="C483" s="181"/>
      <c r="D483" s="174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</row>
    <row r="484" ht="12.0" customHeight="1">
      <c r="A484" s="174"/>
      <c r="B484" s="174"/>
      <c r="C484" s="181"/>
      <c r="D484" s="174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</row>
    <row r="485" ht="12.0" customHeight="1">
      <c r="A485" s="174"/>
      <c r="B485" s="174"/>
      <c r="C485" s="181"/>
      <c r="D485" s="174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P485" s="174"/>
      <c r="Q485" s="174"/>
      <c r="R485" s="174"/>
      <c r="S485" s="174"/>
      <c r="T485" s="174"/>
      <c r="U485" s="174"/>
      <c r="V485" s="174"/>
      <c r="W485" s="174"/>
      <c r="X485" s="174"/>
      <c r="Y485" s="174"/>
      <c r="Z485" s="174"/>
    </row>
    <row r="486" ht="12.0" customHeight="1">
      <c r="A486" s="174"/>
      <c r="B486" s="174"/>
      <c r="C486" s="181"/>
      <c r="D486" s="174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P486" s="174"/>
      <c r="Q486" s="174"/>
      <c r="R486" s="174"/>
      <c r="S486" s="174"/>
      <c r="T486" s="174"/>
      <c r="U486" s="174"/>
      <c r="V486" s="174"/>
      <c r="W486" s="174"/>
      <c r="X486" s="174"/>
      <c r="Y486" s="174"/>
      <c r="Z486" s="174"/>
    </row>
    <row r="487" ht="12.0" customHeight="1">
      <c r="A487" s="174"/>
      <c r="B487" s="174"/>
      <c r="C487" s="181"/>
      <c r="D487" s="174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P487" s="174"/>
      <c r="Q487" s="174"/>
      <c r="R487" s="174"/>
      <c r="S487" s="174"/>
      <c r="T487" s="174"/>
      <c r="U487" s="174"/>
      <c r="V487" s="174"/>
      <c r="W487" s="174"/>
      <c r="X487" s="174"/>
      <c r="Y487" s="174"/>
      <c r="Z487" s="174"/>
    </row>
    <row r="488" ht="12.0" customHeight="1">
      <c r="A488" s="174"/>
      <c r="B488" s="174"/>
      <c r="C488" s="181"/>
      <c r="D488" s="174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P488" s="174"/>
      <c r="Q488" s="174"/>
      <c r="R488" s="174"/>
      <c r="S488" s="174"/>
      <c r="T488" s="174"/>
      <c r="U488" s="174"/>
      <c r="V488" s="174"/>
      <c r="W488" s="174"/>
      <c r="X488" s="174"/>
      <c r="Y488" s="174"/>
      <c r="Z488" s="174"/>
    </row>
    <row r="489" ht="12.0" customHeight="1">
      <c r="A489" s="174"/>
      <c r="B489" s="174"/>
      <c r="C489" s="181"/>
      <c r="D489" s="174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P489" s="174"/>
      <c r="Q489" s="174"/>
      <c r="R489" s="174"/>
      <c r="S489" s="174"/>
      <c r="T489" s="174"/>
      <c r="U489" s="174"/>
      <c r="V489" s="174"/>
      <c r="W489" s="174"/>
      <c r="X489" s="174"/>
      <c r="Y489" s="174"/>
      <c r="Z489" s="174"/>
    </row>
    <row r="490" ht="12.0" customHeight="1">
      <c r="A490" s="174"/>
      <c r="B490" s="174"/>
      <c r="C490" s="181"/>
      <c r="D490" s="174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P490" s="174"/>
      <c r="Q490" s="174"/>
      <c r="R490" s="174"/>
      <c r="S490" s="174"/>
      <c r="T490" s="174"/>
      <c r="U490" s="174"/>
      <c r="V490" s="174"/>
      <c r="W490" s="174"/>
      <c r="X490" s="174"/>
      <c r="Y490" s="174"/>
      <c r="Z490" s="174"/>
    </row>
    <row r="491" ht="12.0" customHeight="1">
      <c r="A491" s="174"/>
      <c r="B491" s="174"/>
      <c r="C491" s="181"/>
      <c r="D491" s="174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P491" s="174"/>
      <c r="Q491" s="174"/>
      <c r="R491" s="174"/>
      <c r="S491" s="174"/>
      <c r="T491" s="174"/>
      <c r="U491" s="174"/>
      <c r="V491" s="174"/>
      <c r="W491" s="174"/>
      <c r="X491" s="174"/>
      <c r="Y491" s="174"/>
      <c r="Z491" s="174"/>
    </row>
    <row r="492" ht="12.0" customHeight="1">
      <c r="A492" s="174"/>
      <c r="B492" s="174"/>
      <c r="C492" s="181"/>
      <c r="D492" s="174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P492" s="174"/>
      <c r="Q492" s="174"/>
      <c r="R492" s="174"/>
      <c r="S492" s="174"/>
      <c r="T492" s="174"/>
      <c r="U492" s="174"/>
      <c r="V492" s="174"/>
      <c r="W492" s="174"/>
      <c r="X492" s="174"/>
      <c r="Y492" s="174"/>
      <c r="Z492" s="174"/>
    </row>
    <row r="493" ht="12.0" customHeight="1">
      <c r="A493" s="174"/>
      <c r="B493" s="174"/>
      <c r="C493" s="181"/>
      <c r="D493" s="174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P493" s="174"/>
      <c r="Q493" s="174"/>
      <c r="R493" s="174"/>
      <c r="S493" s="174"/>
      <c r="T493" s="174"/>
      <c r="U493" s="174"/>
      <c r="V493" s="174"/>
      <c r="W493" s="174"/>
      <c r="X493" s="174"/>
      <c r="Y493" s="174"/>
      <c r="Z493" s="174"/>
    </row>
    <row r="494" ht="12.0" customHeight="1">
      <c r="A494" s="174"/>
      <c r="B494" s="174"/>
      <c r="C494" s="181"/>
      <c r="D494" s="174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P494" s="174"/>
      <c r="Q494" s="174"/>
      <c r="R494" s="174"/>
      <c r="S494" s="174"/>
      <c r="T494" s="174"/>
      <c r="U494" s="174"/>
      <c r="V494" s="174"/>
      <c r="W494" s="174"/>
      <c r="X494" s="174"/>
      <c r="Y494" s="174"/>
      <c r="Z494" s="174"/>
    </row>
    <row r="495" ht="12.0" customHeight="1">
      <c r="A495" s="174"/>
      <c r="B495" s="174"/>
      <c r="C495" s="181"/>
      <c r="D495" s="174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P495" s="174"/>
      <c r="Q495" s="174"/>
      <c r="R495" s="174"/>
      <c r="S495" s="174"/>
      <c r="T495" s="174"/>
      <c r="U495" s="174"/>
      <c r="V495" s="174"/>
      <c r="W495" s="174"/>
      <c r="X495" s="174"/>
      <c r="Y495" s="174"/>
      <c r="Z495" s="174"/>
    </row>
    <row r="496" ht="12.0" customHeight="1">
      <c r="A496" s="174"/>
      <c r="B496" s="174"/>
      <c r="C496" s="181"/>
      <c r="D496" s="174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P496" s="174"/>
      <c r="Q496" s="174"/>
      <c r="R496" s="174"/>
      <c r="S496" s="174"/>
      <c r="T496" s="174"/>
      <c r="U496" s="174"/>
      <c r="V496" s="174"/>
      <c r="W496" s="174"/>
      <c r="X496" s="174"/>
      <c r="Y496" s="174"/>
      <c r="Z496" s="174"/>
    </row>
    <row r="497" ht="12.0" customHeight="1">
      <c r="A497" s="174"/>
      <c r="B497" s="174"/>
      <c r="C497" s="181"/>
      <c r="D497" s="174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P497" s="174"/>
      <c r="Q497" s="174"/>
      <c r="R497" s="174"/>
      <c r="S497" s="174"/>
      <c r="T497" s="174"/>
      <c r="U497" s="174"/>
      <c r="V497" s="174"/>
      <c r="W497" s="174"/>
      <c r="X497" s="174"/>
      <c r="Y497" s="174"/>
      <c r="Z497" s="174"/>
    </row>
    <row r="498" ht="12.0" customHeight="1">
      <c r="A498" s="174"/>
      <c r="B498" s="174"/>
      <c r="C498" s="181"/>
      <c r="D498" s="174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P498" s="174"/>
      <c r="Q498" s="174"/>
      <c r="R498" s="174"/>
      <c r="S498" s="174"/>
      <c r="T498" s="174"/>
      <c r="U498" s="174"/>
      <c r="V498" s="174"/>
      <c r="W498" s="174"/>
      <c r="X498" s="174"/>
      <c r="Y498" s="174"/>
      <c r="Z498" s="174"/>
    </row>
    <row r="499" ht="12.0" customHeight="1">
      <c r="A499" s="174"/>
      <c r="B499" s="174"/>
      <c r="C499" s="181"/>
      <c r="D499" s="174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P499" s="174"/>
      <c r="Q499" s="174"/>
      <c r="R499" s="174"/>
      <c r="S499" s="174"/>
      <c r="T499" s="174"/>
      <c r="U499" s="174"/>
      <c r="V499" s="174"/>
      <c r="W499" s="174"/>
      <c r="X499" s="174"/>
      <c r="Y499" s="174"/>
      <c r="Z499" s="174"/>
    </row>
    <row r="500" ht="12.0" customHeight="1">
      <c r="A500" s="174"/>
      <c r="B500" s="174"/>
      <c r="C500" s="181"/>
      <c r="D500" s="174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P500" s="174"/>
      <c r="Q500" s="174"/>
      <c r="R500" s="174"/>
      <c r="S500" s="174"/>
      <c r="T500" s="174"/>
      <c r="U500" s="174"/>
      <c r="V500" s="174"/>
      <c r="W500" s="174"/>
      <c r="X500" s="174"/>
      <c r="Y500" s="174"/>
      <c r="Z500" s="174"/>
    </row>
    <row r="501" ht="12.0" customHeight="1">
      <c r="A501" s="174"/>
      <c r="B501" s="174"/>
      <c r="C501" s="181"/>
      <c r="D501" s="174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P501" s="174"/>
      <c r="Q501" s="174"/>
      <c r="R501" s="174"/>
      <c r="S501" s="174"/>
      <c r="T501" s="174"/>
      <c r="U501" s="174"/>
      <c r="V501" s="174"/>
      <c r="W501" s="174"/>
      <c r="X501" s="174"/>
      <c r="Y501" s="174"/>
      <c r="Z501" s="174"/>
    </row>
    <row r="502" ht="12.0" customHeight="1">
      <c r="A502" s="174"/>
      <c r="B502" s="174"/>
      <c r="C502" s="181"/>
      <c r="D502" s="174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P502" s="174"/>
      <c r="Q502" s="174"/>
      <c r="R502" s="174"/>
      <c r="S502" s="174"/>
      <c r="T502" s="174"/>
      <c r="U502" s="174"/>
      <c r="V502" s="174"/>
      <c r="W502" s="174"/>
      <c r="X502" s="174"/>
      <c r="Y502" s="174"/>
      <c r="Z502" s="174"/>
    </row>
    <row r="503" ht="12.0" customHeight="1">
      <c r="A503" s="174"/>
      <c r="B503" s="174"/>
      <c r="C503" s="181"/>
      <c r="D503" s="174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P503" s="174"/>
      <c r="Q503" s="174"/>
      <c r="R503" s="174"/>
      <c r="S503" s="174"/>
      <c r="T503" s="174"/>
      <c r="U503" s="174"/>
      <c r="V503" s="174"/>
      <c r="W503" s="174"/>
      <c r="X503" s="174"/>
      <c r="Y503" s="174"/>
      <c r="Z503" s="174"/>
    </row>
    <row r="504" ht="12.0" customHeight="1">
      <c r="A504" s="174"/>
      <c r="B504" s="174"/>
      <c r="C504" s="181"/>
      <c r="D504" s="174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P504" s="174"/>
      <c r="Q504" s="174"/>
      <c r="R504" s="174"/>
      <c r="S504" s="174"/>
      <c r="T504" s="174"/>
      <c r="U504" s="174"/>
      <c r="V504" s="174"/>
      <c r="W504" s="174"/>
      <c r="X504" s="174"/>
      <c r="Y504" s="174"/>
      <c r="Z504" s="174"/>
    </row>
    <row r="505" ht="12.0" customHeight="1">
      <c r="A505" s="174"/>
      <c r="B505" s="174"/>
      <c r="C505" s="181"/>
      <c r="D505" s="174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P505" s="174"/>
      <c r="Q505" s="174"/>
      <c r="R505" s="174"/>
      <c r="S505" s="174"/>
      <c r="T505" s="174"/>
      <c r="U505" s="174"/>
      <c r="V505" s="174"/>
      <c r="W505" s="174"/>
      <c r="X505" s="174"/>
      <c r="Y505" s="174"/>
      <c r="Z505" s="174"/>
    </row>
    <row r="506" ht="12.0" customHeight="1">
      <c r="A506" s="174"/>
      <c r="B506" s="174"/>
      <c r="C506" s="181"/>
      <c r="D506" s="174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P506" s="174"/>
      <c r="Q506" s="174"/>
      <c r="R506" s="174"/>
      <c r="S506" s="174"/>
      <c r="T506" s="174"/>
      <c r="U506" s="174"/>
      <c r="V506" s="174"/>
      <c r="W506" s="174"/>
      <c r="X506" s="174"/>
      <c r="Y506" s="174"/>
      <c r="Z506" s="174"/>
    </row>
    <row r="507" ht="12.0" customHeight="1">
      <c r="A507" s="174"/>
      <c r="B507" s="174"/>
      <c r="C507" s="181"/>
      <c r="D507" s="174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P507" s="174"/>
      <c r="Q507" s="174"/>
      <c r="R507" s="174"/>
      <c r="S507" s="174"/>
      <c r="T507" s="174"/>
      <c r="U507" s="174"/>
      <c r="V507" s="174"/>
      <c r="W507" s="174"/>
      <c r="X507" s="174"/>
      <c r="Y507" s="174"/>
      <c r="Z507" s="174"/>
    </row>
    <row r="508" ht="12.0" customHeight="1">
      <c r="A508" s="174"/>
      <c r="B508" s="174"/>
      <c r="C508" s="181"/>
      <c r="D508" s="174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P508" s="174"/>
      <c r="Q508" s="174"/>
      <c r="R508" s="174"/>
      <c r="S508" s="174"/>
      <c r="T508" s="174"/>
      <c r="U508" s="174"/>
      <c r="V508" s="174"/>
      <c r="W508" s="174"/>
      <c r="X508" s="174"/>
      <c r="Y508" s="174"/>
      <c r="Z508" s="174"/>
    </row>
    <row r="509" ht="12.0" customHeight="1">
      <c r="A509" s="174"/>
      <c r="B509" s="174"/>
      <c r="C509" s="181"/>
      <c r="D509" s="174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P509" s="174"/>
      <c r="Q509" s="174"/>
      <c r="R509" s="174"/>
      <c r="S509" s="174"/>
      <c r="T509" s="174"/>
      <c r="U509" s="174"/>
      <c r="V509" s="174"/>
      <c r="W509" s="174"/>
      <c r="X509" s="174"/>
      <c r="Y509" s="174"/>
      <c r="Z509" s="174"/>
    </row>
    <row r="510" ht="12.0" customHeight="1">
      <c r="A510" s="174"/>
      <c r="B510" s="174"/>
      <c r="C510" s="181"/>
      <c r="D510" s="174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  <c r="V510" s="174"/>
      <c r="W510" s="174"/>
      <c r="X510" s="174"/>
      <c r="Y510" s="174"/>
      <c r="Z510" s="174"/>
    </row>
    <row r="511" ht="12.0" customHeight="1">
      <c r="A511" s="174"/>
      <c r="B511" s="174"/>
      <c r="C511" s="181"/>
      <c r="D511" s="174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  <c r="V511" s="174"/>
      <c r="W511" s="174"/>
      <c r="X511" s="174"/>
      <c r="Y511" s="174"/>
      <c r="Z511" s="174"/>
    </row>
    <row r="512" ht="12.0" customHeight="1">
      <c r="A512" s="174"/>
      <c r="B512" s="174"/>
      <c r="C512" s="181"/>
      <c r="D512" s="174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  <c r="V512" s="174"/>
      <c r="W512" s="174"/>
      <c r="X512" s="174"/>
      <c r="Y512" s="174"/>
      <c r="Z512" s="174"/>
    </row>
    <row r="513" ht="12.0" customHeight="1">
      <c r="A513" s="174"/>
      <c r="B513" s="174"/>
      <c r="C513" s="181"/>
      <c r="D513" s="174"/>
      <c r="E513" s="174"/>
      <c r="F513" s="174"/>
      <c r="G513" s="174"/>
      <c r="H513" s="174"/>
      <c r="I513" s="174"/>
      <c r="J513" s="174"/>
      <c r="K513" s="174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  <c r="V513" s="174"/>
      <c r="W513" s="174"/>
      <c r="X513" s="174"/>
      <c r="Y513" s="174"/>
      <c r="Z513" s="174"/>
    </row>
    <row r="514" ht="12.0" customHeight="1">
      <c r="A514" s="174"/>
      <c r="B514" s="174"/>
      <c r="C514" s="181"/>
      <c r="D514" s="174"/>
      <c r="E514" s="174"/>
      <c r="F514" s="174"/>
      <c r="G514" s="174"/>
      <c r="H514" s="174"/>
      <c r="I514" s="174"/>
      <c r="J514" s="174"/>
      <c r="K514" s="174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  <c r="V514" s="174"/>
      <c r="W514" s="174"/>
      <c r="X514" s="174"/>
      <c r="Y514" s="174"/>
      <c r="Z514" s="174"/>
    </row>
    <row r="515" ht="12.0" customHeight="1">
      <c r="A515" s="174"/>
      <c r="B515" s="174"/>
      <c r="C515" s="181"/>
      <c r="D515" s="174"/>
      <c r="E515" s="174"/>
      <c r="F515" s="174"/>
      <c r="G515" s="174"/>
      <c r="H515" s="174"/>
      <c r="I515" s="174"/>
      <c r="J515" s="174"/>
      <c r="K515" s="174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  <c r="V515" s="174"/>
      <c r="W515" s="174"/>
      <c r="X515" s="174"/>
      <c r="Y515" s="174"/>
      <c r="Z515" s="174"/>
    </row>
    <row r="516" ht="12.0" customHeight="1">
      <c r="A516" s="174"/>
      <c r="B516" s="174"/>
      <c r="C516" s="181"/>
      <c r="D516" s="174"/>
      <c r="E516" s="174"/>
      <c r="F516" s="174"/>
      <c r="G516" s="174"/>
      <c r="H516" s="174"/>
      <c r="I516" s="174"/>
      <c r="J516" s="174"/>
      <c r="K516" s="174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  <c r="V516" s="174"/>
      <c r="W516" s="174"/>
      <c r="X516" s="174"/>
      <c r="Y516" s="174"/>
      <c r="Z516" s="174"/>
    </row>
    <row r="517" ht="12.0" customHeight="1">
      <c r="A517" s="174"/>
      <c r="B517" s="174"/>
      <c r="C517" s="181"/>
      <c r="D517" s="174"/>
      <c r="E517" s="174"/>
      <c r="F517" s="174"/>
      <c r="G517" s="174"/>
      <c r="H517" s="174"/>
      <c r="I517" s="174"/>
      <c r="J517" s="174"/>
      <c r="K517" s="174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  <c r="V517" s="174"/>
      <c r="W517" s="174"/>
      <c r="X517" s="174"/>
      <c r="Y517" s="174"/>
      <c r="Z517" s="174"/>
    </row>
    <row r="518" ht="12.0" customHeight="1">
      <c r="A518" s="174"/>
      <c r="B518" s="174"/>
      <c r="C518" s="181"/>
      <c r="D518" s="174"/>
      <c r="E518" s="174"/>
      <c r="F518" s="174"/>
      <c r="G518" s="174"/>
      <c r="H518" s="174"/>
      <c r="I518" s="174"/>
      <c r="J518" s="174"/>
      <c r="K518" s="174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  <c r="V518" s="174"/>
      <c r="W518" s="174"/>
      <c r="X518" s="174"/>
      <c r="Y518" s="174"/>
      <c r="Z518" s="174"/>
    </row>
    <row r="519" ht="12.0" customHeight="1">
      <c r="A519" s="174"/>
      <c r="B519" s="174"/>
      <c r="C519" s="181"/>
      <c r="D519" s="174"/>
      <c r="E519" s="174"/>
      <c r="F519" s="174"/>
      <c r="G519" s="174"/>
      <c r="H519" s="174"/>
      <c r="I519" s="174"/>
      <c r="J519" s="174"/>
      <c r="K519" s="174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  <c r="V519" s="174"/>
      <c r="W519" s="174"/>
      <c r="X519" s="174"/>
      <c r="Y519" s="174"/>
      <c r="Z519" s="174"/>
    </row>
    <row r="520" ht="12.0" customHeight="1">
      <c r="A520" s="174"/>
      <c r="B520" s="174"/>
      <c r="C520" s="181"/>
      <c r="D520" s="174"/>
      <c r="E520" s="174"/>
      <c r="F520" s="174"/>
      <c r="G520" s="174"/>
      <c r="H520" s="174"/>
      <c r="I520" s="174"/>
      <c r="J520" s="174"/>
      <c r="K520" s="174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  <c r="V520" s="174"/>
      <c r="W520" s="174"/>
      <c r="X520" s="174"/>
      <c r="Y520" s="174"/>
      <c r="Z520" s="174"/>
    </row>
    <row r="521" ht="12.0" customHeight="1">
      <c r="A521" s="174"/>
      <c r="B521" s="174"/>
      <c r="C521" s="181"/>
      <c r="D521" s="174"/>
      <c r="E521" s="174"/>
      <c r="F521" s="174"/>
      <c r="G521" s="174"/>
      <c r="H521" s="174"/>
      <c r="I521" s="174"/>
      <c r="J521" s="174"/>
      <c r="K521" s="174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  <c r="V521" s="174"/>
      <c r="W521" s="174"/>
      <c r="X521" s="174"/>
      <c r="Y521" s="174"/>
      <c r="Z521" s="174"/>
    </row>
    <row r="522" ht="12.0" customHeight="1">
      <c r="A522" s="174"/>
      <c r="B522" s="174"/>
      <c r="C522" s="181"/>
      <c r="D522" s="174"/>
      <c r="E522" s="174"/>
      <c r="F522" s="174"/>
      <c r="G522" s="174"/>
      <c r="H522" s="174"/>
      <c r="I522" s="174"/>
      <c r="J522" s="174"/>
      <c r="K522" s="174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  <c r="V522" s="174"/>
      <c r="W522" s="174"/>
      <c r="X522" s="174"/>
      <c r="Y522" s="174"/>
      <c r="Z522" s="174"/>
    </row>
    <row r="523" ht="12.0" customHeight="1">
      <c r="A523" s="174"/>
      <c r="B523" s="174"/>
      <c r="C523" s="181"/>
      <c r="D523" s="174"/>
      <c r="E523" s="174"/>
      <c r="F523" s="174"/>
      <c r="G523" s="174"/>
      <c r="H523" s="174"/>
      <c r="I523" s="174"/>
      <c r="J523" s="174"/>
      <c r="K523" s="174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  <c r="V523" s="174"/>
      <c r="W523" s="174"/>
      <c r="X523" s="174"/>
      <c r="Y523" s="174"/>
      <c r="Z523" s="174"/>
    </row>
    <row r="524" ht="12.0" customHeight="1">
      <c r="A524" s="174"/>
      <c r="B524" s="174"/>
      <c r="C524" s="181"/>
      <c r="D524" s="174"/>
      <c r="E524" s="174"/>
      <c r="F524" s="174"/>
      <c r="G524" s="174"/>
      <c r="H524" s="174"/>
      <c r="I524" s="174"/>
      <c r="J524" s="174"/>
      <c r="K524" s="174"/>
      <c r="L524" s="174"/>
      <c r="M524" s="174"/>
      <c r="N524" s="174"/>
      <c r="O524" s="174"/>
      <c r="P524" s="174"/>
      <c r="Q524" s="174"/>
      <c r="R524" s="174"/>
      <c r="S524" s="174"/>
      <c r="T524" s="174"/>
      <c r="U524" s="174"/>
      <c r="V524" s="174"/>
      <c r="W524" s="174"/>
      <c r="X524" s="174"/>
      <c r="Y524" s="174"/>
      <c r="Z524" s="174"/>
    </row>
    <row r="525" ht="12.0" customHeight="1">
      <c r="A525" s="174"/>
      <c r="B525" s="174"/>
      <c r="C525" s="181"/>
      <c r="D525" s="174"/>
      <c r="E525" s="174"/>
      <c r="F525" s="174"/>
      <c r="G525" s="174"/>
      <c r="H525" s="174"/>
      <c r="I525" s="174"/>
      <c r="J525" s="174"/>
      <c r="K525" s="174"/>
      <c r="L525" s="174"/>
      <c r="M525" s="174"/>
      <c r="N525" s="174"/>
      <c r="O525" s="174"/>
      <c r="P525" s="174"/>
      <c r="Q525" s="174"/>
      <c r="R525" s="174"/>
      <c r="S525" s="174"/>
      <c r="T525" s="174"/>
      <c r="U525" s="174"/>
      <c r="V525" s="174"/>
      <c r="W525" s="174"/>
      <c r="X525" s="174"/>
      <c r="Y525" s="174"/>
      <c r="Z525" s="174"/>
    </row>
    <row r="526" ht="12.0" customHeight="1">
      <c r="A526" s="174"/>
      <c r="B526" s="174"/>
      <c r="C526" s="181"/>
      <c r="D526" s="174"/>
      <c r="E526" s="174"/>
      <c r="F526" s="174"/>
      <c r="G526" s="174"/>
      <c r="H526" s="174"/>
      <c r="I526" s="174"/>
      <c r="J526" s="174"/>
      <c r="K526" s="174"/>
      <c r="L526" s="174"/>
      <c r="M526" s="174"/>
      <c r="N526" s="174"/>
      <c r="O526" s="174"/>
      <c r="P526" s="174"/>
      <c r="Q526" s="174"/>
      <c r="R526" s="174"/>
      <c r="S526" s="174"/>
      <c r="T526" s="174"/>
      <c r="U526" s="174"/>
      <c r="V526" s="174"/>
      <c r="W526" s="174"/>
      <c r="X526" s="174"/>
      <c r="Y526" s="174"/>
      <c r="Z526" s="174"/>
    </row>
    <row r="527" ht="12.0" customHeight="1">
      <c r="A527" s="174"/>
      <c r="B527" s="174"/>
      <c r="C527" s="181"/>
      <c r="D527" s="174"/>
      <c r="E527" s="174"/>
      <c r="F527" s="174"/>
      <c r="G527" s="174"/>
      <c r="H527" s="174"/>
      <c r="I527" s="174"/>
      <c r="J527" s="174"/>
      <c r="K527" s="174"/>
      <c r="L527" s="174"/>
      <c r="M527" s="174"/>
      <c r="N527" s="174"/>
      <c r="O527" s="174"/>
      <c r="P527" s="174"/>
      <c r="Q527" s="174"/>
      <c r="R527" s="174"/>
      <c r="S527" s="174"/>
      <c r="T527" s="174"/>
      <c r="U527" s="174"/>
      <c r="V527" s="174"/>
      <c r="W527" s="174"/>
      <c r="X527" s="174"/>
      <c r="Y527" s="174"/>
      <c r="Z527" s="174"/>
    </row>
    <row r="528" ht="12.0" customHeight="1">
      <c r="A528" s="174"/>
      <c r="B528" s="174"/>
      <c r="C528" s="181"/>
      <c r="D528" s="174"/>
      <c r="E528" s="174"/>
      <c r="F528" s="174"/>
      <c r="G528" s="174"/>
      <c r="H528" s="174"/>
      <c r="I528" s="174"/>
      <c r="J528" s="174"/>
      <c r="K528" s="174"/>
      <c r="L528" s="174"/>
      <c r="M528" s="174"/>
      <c r="N528" s="174"/>
      <c r="O528" s="174"/>
      <c r="P528" s="174"/>
      <c r="Q528" s="174"/>
      <c r="R528" s="174"/>
      <c r="S528" s="174"/>
      <c r="T528" s="174"/>
      <c r="U528" s="174"/>
      <c r="V528" s="174"/>
      <c r="W528" s="174"/>
      <c r="X528" s="174"/>
      <c r="Y528" s="174"/>
      <c r="Z528" s="174"/>
    </row>
    <row r="529" ht="12.0" customHeight="1">
      <c r="A529" s="174"/>
      <c r="B529" s="174"/>
      <c r="C529" s="181"/>
      <c r="D529" s="174"/>
      <c r="E529" s="174"/>
      <c r="F529" s="174"/>
      <c r="G529" s="174"/>
      <c r="H529" s="174"/>
      <c r="I529" s="174"/>
      <c r="J529" s="174"/>
      <c r="K529" s="174"/>
      <c r="L529" s="174"/>
      <c r="M529" s="174"/>
      <c r="N529" s="174"/>
      <c r="O529" s="174"/>
      <c r="P529" s="174"/>
      <c r="Q529" s="174"/>
      <c r="R529" s="174"/>
      <c r="S529" s="174"/>
      <c r="T529" s="174"/>
      <c r="U529" s="174"/>
      <c r="V529" s="174"/>
      <c r="W529" s="174"/>
      <c r="X529" s="174"/>
      <c r="Y529" s="174"/>
      <c r="Z529" s="174"/>
    </row>
    <row r="530" ht="12.0" customHeight="1">
      <c r="A530" s="174"/>
      <c r="B530" s="174"/>
      <c r="C530" s="181"/>
      <c r="D530" s="174"/>
      <c r="E530" s="174"/>
      <c r="F530" s="174"/>
      <c r="G530" s="174"/>
      <c r="H530" s="174"/>
      <c r="I530" s="174"/>
      <c r="J530" s="174"/>
      <c r="K530" s="174"/>
      <c r="L530" s="174"/>
      <c r="M530" s="174"/>
      <c r="N530" s="174"/>
      <c r="O530" s="174"/>
      <c r="P530" s="174"/>
      <c r="Q530" s="174"/>
      <c r="R530" s="174"/>
      <c r="S530" s="174"/>
      <c r="T530" s="174"/>
      <c r="U530" s="174"/>
      <c r="V530" s="174"/>
      <c r="W530" s="174"/>
      <c r="X530" s="174"/>
      <c r="Y530" s="174"/>
      <c r="Z530" s="174"/>
    </row>
    <row r="531" ht="12.0" customHeight="1">
      <c r="A531" s="174"/>
      <c r="B531" s="174"/>
      <c r="C531" s="181"/>
      <c r="D531" s="174"/>
      <c r="E531" s="174"/>
      <c r="F531" s="174"/>
      <c r="G531" s="174"/>
      <c r="H531" s="174"/>
      <c r="I531" s="174"/>
      <c r="J531" s="174"/>
      <c r="K531" s="174"/>
      <c r="L531" s="174"/>
      <c r="M531" s="174"/>
      <c r="N531" s="174"/>
      <c r="O531" s="174"/>
      <c r="P531" s="174"/>
      <c r="Q531" s="174"/>
      <c r="R531" s="174"/>
      <c r="S531" s="174"/>
      <c r="T531" s="174"/>
      <c r="U531" s="174"/>
      <c r="V531" s="174"/>
      <c r="W531" s="174"/>
      <c r="X531" s="174"/>
      <c r="Y531" s="174"/>
      <c r="Z531" s="174"/>
    </row>
    <row r="532" ht="12.0" customHeight="1">
      <c r="A532" s="174"/>
      <c r="B532" s="174"/>
      <c r="C532" s="181"/>
      <c r="D532" s="174"/>
      <c r="E532" s="174"/>
      <c r="F532" s="174"/>
      <c r="G532" s="174"/>
      <c r="H532" s="174"/>
      <c r="I532" s="174"/>
      <c r="J532" s="174"/>
      <c r="K532" s="174"/>
      <c r="L532" s="174"/>
      <c r="M532" s="174"/>
      <c r="N532" s="174"/>
      <c r="O532" s="174"/>
      <c r="P532" s="174"/>
      <c r="Q532" s="174"/>
      <c r="R532" s="174"/>
      <c r="S532" s="174"/>
      <c r="T532" s="174"/>
      <c r="U532" s="174"/>
      <c r="V532" s="174"/>
      <c r="W532" s="174"/>
      <c r="X532" s="174"/>
      <c r="Y532" s="174"/>
      <c r="Z532" s="174"/>
    </row>
    <row r="533" ht="12.0" customHeight="1">
      <c r="A533" s="174"/>
      <c r="B533" s="174"/>
      <c r="C533" s="181"/>
      <c r="D533" s="174"/>
      <c r="E533" s="174"/>
      <c r="F533" s="174"/>
      <c r="G533" s="174"/>
      <c r="H533" s="174"/>
      <c r="I533" s="174"/>
      <c r="J533" s="174"/>
      <c r="K533" s="174"/>
      <c r="L533" s="174"/>
      <c r="M533" s="174"/>
      <c r="N533" s="174"/>
      <c r="O533" s="174"/>
      <c r="P533" s="174"/>
      <c r="Q533" s="174"/>
      <c r="R533" s="174"/>
      <c r="S533" s="174"/>
      <c r="T533" s="174"/>
      <c r="U533" s="174"/>
      <c r="V533" s="174"/>
      <c r="W533" s="174"/>
      <c r="X533" s="174"/>
      <c r="Y533" s="174"/>
      <c r="Z533" s="174"/>
    </row>
    <row r="534" ht="12.0" customHeight="1">
      <c r="A534" s="174"/>
      <c r="B534" s="174"/>
      <c r="C534" s="181"/>
      <c r="D534" s="174"/>
      <c r="E534" s="174"/>
      <c r="F534" s="174"/>
      <c r="G534" s="174"/>
      <c r="H534" s="174"/>
      <c r="I534" s="174"/>
      <c r="J534" s="174"/>
      <c r="K534" s="174"/>
      <c r="L534" s="174"/>
      <c r="M534" s="174"/>
      <c r="N534" s="174"/>
      <c r="O534" s="174"/>
      <c r="P534" s="174"/>
      <c r="Q534" s="174"/>
      <c r="R534" s="174"/>
      <c r="S534" s="174"/>
      <c r="T534" s="174"/>
      <c r="U534" s="174"/>
      <c r="V534" s="174"/>
      <c r="W534" s="174"/>
      <c r="X534" s="174"/>
      <c r="Y534" s="174"/>
      <c r="Z534" s="174"/>
    </row>
    <row r="535" ht="12.0" customHeight="1">
      <c r="A535" s="174"/>
      <c r="B535" s="174"/>
      <c r="C535" s="181"/>
      <c r="D535" s="174"/>
      <c r="E535" s="174"/>
      <c r="F535" s="174"/>
      <c r="G535" s="174"/>
      <c r="H535" s="174"/>
      <c r="I535" s="174"/>
      <c r="J535" s="174"/>
      <c r="K535" s="174"/>
      <c r="L535" s="174"/>
      <c r="M535" s="174"/>
      <c r="N535" s="174"/>
      <c r="O535" s="174"/>
      <c r="P535" s="174"/>
      <c r="Q535" s="174"/>
      <c r="R535" s="174"/>
      <c r="S535" s="174"/>
      <c r="T535" s="174"/>
      <c r="U535" s="174"/>
      <c r="V535" s="174"/>
      <c r="W535" s="174"/>
      <c r="X535" s="174"/>
      <c r="Y535" s="174"/>
      <c r="Z535" s="174"/>
    </row>
    <row r="536" ht="12.0" customHeight="1">
      <c r="A536" s="174"/>
      <c r="B536" s="174"/>
      <c r="C536" s="181"/>
      <c r="D536" s="174"/>
      <c r="E536" s="174"/>
      <c r="F536" s="174"/>
      <c r="G536" s="174"/>
      <c r="H536" s="174"/>
      <c r="I536" s="174"/>
      <c r="J536" s="174"/>
      <c r="K536" s="174"/>
      <c r="L536" s="174"/>
      <c r="M536" s="174"/>
      <c r="N536" s="174"/>
      <c r="O536" s="174"/>
      <c r="P536" s="174"/>
      <c r="Q536" s="174"/>
      <c r="R536" s="174"/>
      <c r="S536" s="174"/>
      <c r="T536" s="174"/>
      <c r="U536" s="174"/>
      <c r="V536" s="174"/>
      <c r="W536" s="174"/>
      <c r="X536" s="174"/>
      <c r="Y536" s="174"/>
      <c r="Z536" s="174"/>
    </row>
    <row r="537" ht="12.0" customHeight="1">
      <c r="A537" s="174"/>
      <c r="B537" s="174"/>
      <c r="C537" s="181"/>
      <c r="D537" s="174"/>
      <c r="E537" s="174"/>
      <c r="F537" s="174"/>
      <c r="G537" s="174"/>
      <c r="H537" s="174"/>
      <c r="I537" s="174"/>
      <c r="J537" s="174"/>
      <c r="K537" s="174"/>
      <c r="L537" s="174"/>
      <c r="M537" s="174"/>
      <c r="N537" s="174"/>
      <c r="O537" s="174"/>
      <c r="P537" s="174"/>
      <c r="Q537" s="174"/>
      <c r="R537" s="174"/>
      <c r="S537" s="174"/>
      <c r="T537" s="174"/>
      <c r="U537" s="174"/>
      <c r="V537" s="174"/>
      <c r="W537" s="174"/>
      <c r="X537" s="174"/>
      <c r="Y537" s="174"/>
      <c r="Z537" s="174"/>
    </row>
    <row r="538" ht="12.0" customHeight="1">
      <c r="A538" s="174"/>
      <c r="B538" s="174"/>
      <c r="C538" s="181"/>
      <c r="D538" s="174"/>
      <c r="E538" s="174"/>
      <c r="F538" s="174"/>
      <c r="G538" s="174"/>
      <c r="H538" s="174"/>
      <c r="I538" s="174"/>
      <c r="J538" s="174"/>
      <c r="K538" s="174"/>
      <c r="L538" s="174"/>
      <c r="M538" s="174"/>
      <c r="N538" s="174"/>
      <c r="O538" s="174"/>
      <c r="P538" s="174"/>
      <c r="Q538" s="174"/>
      <c r="R538" s="174"/>
      <c r="S538" s="174"/>
      <c r="T538" s="174"/>
      <c r="U538" s="174"/>
      <c r="V538" s="174"/>
      <c r="W538" s="174"/>
      <c r="X538" s="174"/>
      <c r="Y538" s="174"/>
      <c r="Z538" s="174"/>
    </row>
    <row r="539" ht="12.0" customHeight="1">
      <c r="A539" s="174"/>
      <c r="B539" s="174"/>
      <c r="C539" s="181"/>
      <c r="D539" s="174"/>
      <c r="E539" s="174"/>
      <c r="F539" s="174"/>
      <c r="G539" s="174"/>
      <c r="H539" s="174"/>
      <c r="I539" s="174"/>
      <c r="J539" s="174"/>
      <c r="K539" s="174"/>
      <c r="L539" s="174"/>
      <c r="M539" s="174"/>
      <c r="N539" s="174"/>
      <c r="O539" s="174"/>
      <c r="P539" s="174"/>
      <c r="Q539" s="174"/>
      <c r="R539" s="174"/>
      <c r="S539" s="174"/>
      <c r="T539" s="174"/>
      <c r="U539" s="174"/>
      <c r="V539" s="174"/>
      <c r="W539" s="174"/>
      <c r="X539" s="174"/>
      <c r="Y539" s="174"/>
      <c r="Z539" s="174"/>
    </row>
    <row r="540" ht="12.0" customHeight="1">
      <c r="A540" s="174"/>
      <c r="B540" s="174"/>
      <c r="C540" s="181"/>
      <c r="D540" s="174"/>
      <c r="E540" s="174"/>
      <c r="F540" s="174"/>
      <c r="G540" s="174"/>
      <c r="H540" s="174"/>
      <c r="I540" s="174"/>
      <c r="J540" s="174"/>
      <c r="K540" s="174"/>
      <c r="L540" s="174"/>
      <c r="M540" s="174"/>
      <c r="N540" s="174"/>
      <c r="O540" s="174"/>
      <c r="P540" s="174"/>
      <c r="Q540" s="174"/>
      <c r="R540" s="174"/>
      <c r="S540" s="174"/>
      <c r="T540" s="174"/>
      <c r="U540" s="174"/>
      <c r="V540" s="174"/>
      <c r="W540" s="174"/>
      <c r="X540" s="174"/>
      <c r="Y540" s="174"/>
      <c r="Z540" s="174"/>
    </row>
    <row r="541" ht="12.0" customHeight="1">
      <c r="A541" s="174"/>
      <c r="B541" s="174"/>
      <c r="C541" s="181"/>
      <c r="D541" s="174"/>
      <c r="E541" s="174"/>
      <c r="F541" s="174"/>
      <c r="G541" s="174"/>
      <c r="H541" s="174"/>
      <c r="I541" s="174"/>
      <c r="J541" s="174"/>
      <c r="K541" s="174"/>
      <c r="L541" s="174"/>
      <c r="M541" s="174"/>
      <c r="N541" s="174"/>
      <c r="O541" s="174"/>
      <c r="P541" s="174"/>
      <c r="Q541" s="174"/>
      <c r="R541" s="174"/>
      <c r="S541" s="174"/>
      <c r="T541" s="174"/>
      <c r="U541" s="174"/>
      <c r="V541" s="174"/>
      <c r="W541" s="174"/>
      <c r="X541" s="174"/>
      <c r="Y541" s="174"/>
      <c r="Z541" s="174"/>
    </row>
    <row r="542" ht="12.0" customHeight="1">
      <c r="A542" s="174"/>
      <c r="B542" s="174"/>
      <c r="C542" s="181"/>
      <c r="D542" s="174"/>
      <c r="E542" s="174"/>
      <c r="F542" s="174"/>
      <c r="G542" s="174"/>
      <c r="H542" s="174"/>
      <c r="I542" s="174"/>
      <c r="J542" s="174"/>
      <c r="K542" s="174"/>
      <c r="L542" s="174"/>
      <c r="M542" s="174"/>
      <c r="N542" s="174"/>
      <c r="O542" s="174"/>
      <c r="P542" s="174"/>
      <c r="Q542" s="174"/>
      <c r="R542" s="174"/>
      <c r="S542" s="174"/>
      <c r="T542" s="174"/>
      <c r="U542" s="174"/>
      <c r="V542" s="174"/>
      <c r="W542" s="174"/>
      <c r="X542" s="174"/>
      <c r="Y542" s="174"/>
      <c r="Z542" s="174"/>
    </row>
    <row r="543" ht="12.0" customHeight="1">
      <c r="A543" s="174"/>
      <c r="B543" s="174"/>
      <c r="C543" s="181"/>
      <c r="D543" s="174"/>
      <c r="E543" s="174"/>
      <c r="F543" s="174"/>
      <c r="G543" s="174"/>
      <c r="H543" s="174"/>
      <c r="I543" s="174"/>
      <c r="J543" s="174"/>
      <c r="K543" s="174"/>
      <c r="L543" s="174"/>
      <c r="M543" s="174"/>
      <c r="N543" s="174"/>
      <c r="O543" s="174"/>
      <c r="P543" s="174"/>
      <c r="Q543" s="174"/>
      <c r="R543" s="174"/>
      <c r="S543" s="174"/>
      <c r="T543" s="174"/>
      <c r="U543" s="174"/>
      <c r="V543" s="174"/>
      <c r="W543" s="174"/>
      <c r="X543" s="174"/>
      <c r="Y543" s="174"/>
      <c r="Z543" s="174"/>
    </row>
    <row r="544" ht="12.0" customHeight="1">
      <c r="A544" s="174"/>
      <c r="B544" s="174"/>
      <c r="C544" s="181"/>
      <c r="D544" s="174"/>
      <c r="E544" s="174"/>
      <c r="F544" s="174"/>
      <c r="G544" s="174"/>
      <c r="H544" s="174"/>
      <c r="I544" s="174"/>
      <c r="J544" s="174"/>
      <c r="K544" s="174"/>
      <c r="L544" s="174"/>
      <c r="M544" s="174"/>
      <c r="N544" s="174"/>
      <c r="O544" s="174"/>
      <c r="P544" s="174"/>
      <c r="Q544" s="174"/>
      <c r="R544" s="174"/>
      <c r="S544" s="174"/>
      <c r="T544" s="174"/>
      <c r="U544" s="174"/>
      <c r="V544" s="174"/>
      <c r="W544" s="174"/>
      <c r="X544" s="174"/>
      <c r="Y544" s="174"/>
      <c r="Z544" s="174"/>
    </row>
    <row r="545" ht="12.0" customHeight="1">
      <c r="A545" s="174"/>
      <c r="B545" s="174"/>
      <c r="C545" s="181"/>
      <c r="D545" s="174"/>
      <c r="E545" s="174"/>
      <c r="F545" s="174"/>
      <c r="G545" s="174"/>
      <c r="H545" s="174"/>
      <c r="I545" s="174"/>
      <c r="J545" s="174"/>
      <c r="K545" s="174"/>
      <c r="L545" s="174"/>
      <c r="M545" s="174"/>
      <c r="N545" s="174"/>
      <c r="O545" s="174"/>
      <c r="P545" s="174"/>
      <c r="Q545" s="174"/>
      <c r="R545" s="174"/>
      <c r="S545" s="174"/>
      <c r="T545" s="174"/>
      <c r="U545" s="174"/>
      <c r="V545" s="174"/>
      <c r="W545" s="174"/>
      <c r="X545" s="174"/>
      <c r="Y545" s="174"/>
      <c r="Z545" s="174"/>
    </row>
    <row r="546" ht="12.0" customHeight="1">
      <c r="A546" s="174"/>
      <c r="B546" s="174"/>
      <c r="C546" s="181"/>
      <c r="D546" s="174"/>
      <c r="E546" s="174"/>
      <c r="F546" s="174"/>
      <c r="G546" s="174"/>
      <c r="H546" s="174"/>
      <c r="I546" s="174"/>
      <c r="J546" s="174"/>
      <c r="K546" s="174"/>
      <c r="L546" s="174"/>
      <c r="M546" s="174"/>
      <c r="N546" s="174"/>
      <c r="O546" s="174"/>
      <c r="P546" s="174"/>
      <c r="Q546" s="174"/>
      <c r="R546" s="174"/>
      <c r="S546" s="174"/>
      <c r="T546" s="174"/>
      <c r="U546" s="174"/>
      <c r="V546" s="174"/>
      <c r="W546" s="174"/>
      <c r="X546" s="174"/>
      <c r="Y546" s="174"/>
      <c r="Z546" s="174"/>
    </row>
    <row r="547" ht="12.0" customHeight="1">
      <c r="A547" s="174"/>
      <c r="B547" s="174"/>
      <c r="C547" s="181"/>
      <c r="D547" s="174"/>
      <c r="E547" s="174"/>
      <c r="F547" s="174"/>
      <c r="G547" s="174"/>
      <c r="H547" s="174"/>
      <c r="I547" s="174"/>
      <c r="J547" s="174"/>
      <c r="K547" s="174"/>
      <c r="L547" s="174"/>
      <c r="M547" s="174"/>
      <c r="N547" s="174"/>
      <c r="O547" s="174"/>
      <c r="P547" s="174"/>
      <c r="Q547" s="174"/>
      <c r="R547" s="174"/>
      <c r="S547" s="174"/>
      <c r="T547" s="174"/>
      <c r="U547" s="174"/>
      <c r="V547" s="174"/>
      <c r="W547" s="174"/>
      <c r="X547" s="174"/>
      <c r="Y547" s="174"/>
      <c r="Z547" s="174"/>
    </row>
    <row r="548" ht="12.0" customHeight="1">
      <c r="A548" s="174"/>
      <c r="B548" s="174"/>
      <c r="C548" s="181"/>
      <c r="D548" s="174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74"/>
      <c r="Q548" s="174"/>
      <c r="R548" s="174"/>
      <c r="S548" s="174"/>
      <c r="T548" s="174"/>
      <c r="U548" s="174"/>
      <c r="V548" s="174"/>
      <c r="W548" s="174"/>
      <c r="X548" s="174"/>
      <c r="Y548" s="174"/>
      <c r="Z548" s="174"/>
    </row>
    <row r="549" ht="12.0" customHeight="1">
      <c r="A549" s="174"/>
      <c r="B549" s="174"/>
      <c r="C549" s="181"/>
      <c r="D549" s="174"/>
      <c r="E549" s="174"/>
      <c r="F549" s="174"/>
      <c r="G549" s="174"/>
      <c r="H549" s="174"/>
      <c r="I549" s="174"/>
      <c r="J549" s="174"/>
      <c r="K549" s="174"/>
      <c r="L549" s="174"/>
      <c r="M549" s="174"/>
      <c r="N549" s="174"/>
      <c r="O549" s="174"/>
      <c r="P549" s="174"/>
      <c r="Q549" s="174"/>
      <c r="R549" s="174"/>
      <c r="S549" s="174"/>
      <c r="T549" s="174"/>
      <c r="U549" s="174"/>
      <c r="V549" s="174"/>
      <c r="W549" s="174"/>
      <c r="X549" s="174"/>
      <c r="Y549" s="174"/>
      <c r="Z549" s="174"/>
    </row>
    <row r="550" ht="12.0" customHeight="1">
      <c r="A550" s="174"/>
      <c r="B550" s="174"/>
      <c r="C550" s="181"/>
      <c r="D550" s="174"/>
      <c r="E550" s="174"/>
      <c r="F550" s="174"/>
      <c r="G550" s="174"/>
      <c r="H550" s="174"/>
      <c r="I550" s="174"/>
      <c r="J550" s="174"/>
      <c r="K550" s="174"/>
      <c r="L550" s="174"/>
      <c r="M550" s="174"/>
      <c r="N550" s="174"/>
      <c r="O550" s="174"/>
      <c r="P550" s="174"/>
      <c r="Q550" s="174"/>
      <c r="R550" s="174"/>
      <c r="S550" s="174"/>
      <c r="T550" s="174"/>
      <c r="U550" s="174"/>
      <c r="V550" s="174"/>
      <c r="W550" s="174"/>
      <c r="X550" s="174"/>
      <c r="Y550" s="174"/>
      <c r="Z550" s="174"/>
    </row>
    <row r="551" ht="12.0" customHeight="1">
      <c r="A551" s="174"/>
      <c r="B551" s="174"/>
      <c r="C551" s="181"/>
      <c r="D551" s="174"/>
      <c r="E551" s="174"/>
      <c r="F551" s="174"/>
      <c r="G551" s="174"/>
      <c r="H551" s="174"/>
      <c r="I551" s="174"/>
      <c r="J551" s="174"/>
      <c r="K551" s="174"/>
      <c r="L551" s="174"/>
      <c r="M551" s="174"/>
      <c r="N551" s="174"/>
      <c r="O551" s="174"/>
      <c r="P551" s="174"/>
      <c r="Q551" s="174"/>
      <c r="R551" s="174"/>
      <c r="S551" s="174"/>
      <c r="T551" s="174"/>
      <c r="U551" s="174"/>
      <c r="V551" s="174"/>
      <c r="W551" s="174"/>
      <c r="X551" s="174"/>
      <c r="Y551" s="174"/>
      <c r="Z551" s="174"/>
    </row>
    <row r="552" ht="12.0" customHeight="1">
      <c r="A552" s="174"/>
      <c r="B552" s="174"/>
      <c r="C552" s="181"/>
      <c r="D552" s="174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174"/>
      <c r="Q552" s="174"/>
      <c r="R552" s="174"/>
      <c r="S552" s="174"/>
      <c r="T552" s="174"/>
      <c r="U552" s="174"/>
      <c r="V552" s="174"/>
      <c r="W552" s="174"/>
      <c r="X552" s="174"/>
      <c r="Y552" s="174"/>
      <c r="Z552" s="174"/>
    </row>
    <row r="553" ht="12.0" customHeight="1">
      <c r="A553" s="174"/>
      <c r="B553" s="174"/>
      <c r="C553" s="181"/>
      <c r="D553" s="174"/>
      <c r="E553" s="174"/>
      <c r="F553" s="174"/>
      <c r="G553" s="174"/>
      <c r="H553" s="174"/>
      <c r="I553" s="174"/>
      <c r="J553" s="174"/>
      <c r="K553" s="174"/>
      <c r="L553" s="174"/>
      <c r="M553" s="174"/>
      <c r="N553" s="174"/>
      <c r="O553" s="174"/>
      <c r="P553" s="174"/>
      <c r="Q553" s="174"/>
      <c r="R553" s="174"/>
      <c r="S553" s="174"/>
      <c r="T553" s="174"/>
      <c r="U553" s="174"/>
      <c r="V553" s="174"/>
      <c r="W553" s="174"/>
      <c r="X553" s="174"/>
      <c r="Y553" s="174"/>
      <c r="Z553" s="174"/>
    </row>
    <row r="554" ht="12.0" customHeight="1">
      <c r="A554" s="174"/>
      <c r="B554" s="174"/>
      <c r="C554" s="181"/>
      <c r="D554" s="174"/>
      <c r="E554" s="174"/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4"/>
      <c r="Q554" s="174"/>
      <c r="R554" s="174"/>
      <c r="S554" s="174"/>
      <c r="T554" s="174"/>
      <c r="U554" s="174"/>
      <c r="V554" s="174"/>
      <c r="W554" s="174"/>
      <c r="X554" s="174"/>
      <c r="Y554" s="174"/>
      <c r="Z554" s="174"/>
    </row>
    <row r="555" ht="12.0" customHeight="1">
      <c r="A555" s="174"/>
      <c r="B555" s="174"/>
      <c r="C555" s="181"/>
      <c r="D555" s="174"/>
      <c r="E555" s="174"/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4"/>
      <c r="Q555" s="174"/>
      <c r="R555" s="174"/>
      <c r="S555" s="174"/>
      <c r="T555" s="174"/>
      <c r="U555" s="174"/>
      <c r="V555" s="174"/>
      <c r="W555" s="174"/>
      <c r="X555" s="174"/>
      <c r="Y555" s="174"/>
      <c r="Z555" s="174"/>
    </row>
    <row r="556" ht="12.0" customHeight="1">
      <c r="A556" s="174"/>
      <c r="B556" s="174"/>
      <c r="C556" s="181"/>
      <c r="D556" s="174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4"/>
      <c r="Q556" s="174"/>
      <c r="R556" s="174"/>
      <c r="S556" s="174"/>
      <c r="T556" s="174"/>
      <c r="U556" s="174"/>
      <c r="V556" s="174"/>
      <c r="W556" s="174"/>
      <c r="X556" s="174"/>
      <c r="Y556" s="174"/>
      <c r="Z556" s="174"/>
    </row>
    <row r="557" ht="12.0" customHeight="1">
      <c r="A557" s="174"/>
      <c r="B557" s="174"/>
      <c r="C557" s="181"/>
      <c r="D557" s="174"/>
      <c r="E557" s="174"/>
      <c r="F557" s="174"/>
      <c r="G557" s="174"/>
      <c r="H557" s="174"/>
      <c r="I557" s="174"/>
      <c r="J557" s="174"/>
      <c r="K557" s="174"/>
      <c r="L557" s="174"/>
      <c r="M557" s="174"/>
      <c r="N557" s="174"/>
      <c r="O557" s="174"/>
      <c r="P557" s="174"/>
      <c r="Q557" s="174"/>
      <c r="R557" s="174"/>
      <c r="S557" s="174"/>
      <c r="T557" s="174"/>
      <c r="U557" s="174"/>
      <c r="V557" s="174"/>
      <c r="W557" s="174"/>
      <c r="X557" s="174"/>
      <c r="Y557" s="174"/>
      <c r="Z557" s="174"/>
    </row>
    <row r="558" ht="12.0" customHeight="1">
      <c r="A558" s="174"/>
      <c r="B558" s="174"/>
      <c r="C558" s="181"/>
      <c r="D558" s="174"/>
      <c r="E558" s="174"/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4"/>
      <c r="Q558" s="174"/>
      <c r="R558" s="174"/>
      <c r="S558" s="174"/>
      <c r="T558" s="174"/>
      <c r="U558" s="174"/>
      <c r="V558" s="174"/>
      <c r="W558" s="174"/>
      <c r="X558" s="174"/>
      <c r="Y558" s="174"/>
      <c r="Z558" s="174"/>
    </row>
    <row r="559" ht="12.0" customHeight="1">
      <c r="A559" s="174"/>
      <c r="B559" s="174"/>
      <c r="C559" s="181"/>
      <c r="D559" s="174"/>
      <c r="E559" s="174"/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4"/>
      <c r="Q559" s="174"/>
      <c r="R559" s="174"/>
      <c r="S559" s="174"/>
      <c r="T559" s="174"/>
      <c r="U559" s="174"/>
      <c r="V559" s="174"/>
      <c r="W559" s="174"/>
      <c r="X559" s="174"/>
      <c r="Y559" s="174"/>
      <c r="Z559" s="174"/>
    </row>
    <row r="560" ht="12.0" customHeight="1">
      <c r="A560" s="174"/>
      <c r="B560" s="174"/>
      <c r="C560" s="181"/>
      <c r="D560" s="174"/>
      <c r="E560" s="174"/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4"/>
      <c r="Q560" s="174"/>
      <c r="R560" s="174"/>
      <c r="S560" s="174"/>
      <c r="T560" s="174"/>
      <c r="U560" s="174"/>
      <c r="V560" s="174"/>
      <c r="W560" s="174"/>
      <c r="X560" s="174"/>
      <c r="Y560" s="174"/>
      <c r="Z560" s="174"/>
    </row>
    <row r="561" ht="12.0" customHeight="1">
      <c r="A561" s="174"/>
      <c r="B561" s="174"/>
      <c r="C561" s="181"/>
      <c r="D561" s="174"/>
      <c r="E561" s="174"/>
      <c r="F561" s="174"/>
      <c r="G561" s="174"/>
      <c r="H561" s="174"/>
      <c r="I561" s="174"/>
      <c r="J561" s="174"/>
      <c r="K561" s="174"/>
      <c r="L561" s="174"/>
      <c r="M561" s="174"/>
      <c r="N561" s="174"/>
      <c r="O561" s="174"/>
      <c r="P561" s="174"/>
      <c r="Q561" s="174"/>
      <c r="R561" s="174"/>
      <c r="S561" s="174"/>
      <c r="T561" s="174"/>
      <c r="U561" s="174"/>
      <c r="V561" s="174"/>
      <c r="W561" s="174"/>
      <c r="X561" s="174"/>
      <c r="Y561" s="174"/>
      <c r="Z561" s="174"/>
    </row>
    <row r="562" ht="12.0" customHeight="1">
      <c r="A562" s="174"/>
      <c r="B562" s="174"/>
      <c r="C562" s="181"/>
      <c r="D562" s="174"/>
      <c r="E562" s="174"/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4"/>
      <c r="Q562" s="174"/>
      <c r="R562" s="174"/>
      <c r="S562" s="174"/>
      <c r="T562" s="174"/>
      <c r="U562" s="174"/>
      <c r="V562" s="174"/>
      <c r="W562" s="174"/>
      <c r="X562" s="174"/>
      <c r="Y562" s="174"/>
      <c r="Z562" s="174"/>
    </row>
    <row r="563" ht="12.0" customHeight="1">
      <c r="A563" s="174"/>
      <c r="B563" s="174"/>
      <c r="C563" s="181"/>
      <c r="D563" s="174"/>
      <c r="E563" s="174"/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4"/>
      <c r="Q563" s="174"/>
      <c r="R563" s="174"/>
      <c r="S563" s="174"/>
      <c r="T563" s="174"/>
      <c r="U563" s="174"/>
      <c r="V563" s="174"/>
      <c r="W563" s="174"/>
      <c r="X563" s="174"/>
      <c r="Y563" s="174"/>
      <c r="Z563" s="174"/>
    </row>
    <row r="564" ht="12.0" customHeight="1">
      <c r="A564" s="174"/>
      <c r="B564" s="174"/>
      <c r="C564" s="181"/>
      <c r="D564" s="174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4"/>
      <c r="Q564" s="174"/>
      <c r="R564" s="174"/>
      <c r="S564" s="174"/>
      <c r="T564" s="174"/>
      <c r="U564" s="174"/>
      <c r="V564" s="174"/>
      <c r="W564" s="174"/>
      <c r="X564" s="174"/>
      <c r="Y564" s="174"/>
      <c r="Z564" s="174"/>
    </row>
    <row r="565" ht="12.0" customHeight="1">
      <c r="A565" s="174"/>
      <c r="B565" s="174"/>
      <c r="C565" s="181"/>
      <c r="D565" s="174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4"/>
      <c r="Q565" s="174"/>
      <c r="R565" s="174"/>
      <c r="S565" s="174"/>
      <c r="T565" s="174"/>
      <c r="U565" s="174"/>
      <c r="V565" s="174"/>
      <c r="W565" s="174"/>
      <c r="X565" s="174"/>
      <c r="Y565" s="174"/>
      <c r="Z565" s="174"/>
    </row>
    <row r="566" ht="12.0" customHeight="1">
      <c r="A566" s="174"/>
      <c r="B566" s="174"/>
      <c r="C566" s="181"/>
      <c r="D566" s="174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4"/>
      <c r="Q566" s="174"/>
      <c r="R566" s="174"/>
      <c r="S566" s="174"/>
      <c r="T566" s="174"/>
      <c r="U566" s="174"/>
      <c r="V566" s="174"/>
      <c r="W566" s="174"/>
      <c r="X566" s="174"/>
      <c r="Y566" s="174"/>
      <c r="Z566" s="174"/>
    </row>
    <row r="567" ht="12.0" customHeight="1">
      <c r="A567" s="174"/>
      <c r="B567" s="174"/>
      <c r="C567" s="181"/>
      <c r="D567" s="174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4"/>
      <c r="Q567" s="174"/>
      <c r="R567" s="174"/>
      <c r="S567" s="174"/>
      <c r="T567" s="174"/>
      <c r="U567" s="174"/>
      <c r="V567" s="174"/>
      <c r="W567" s="174"/>
      <c r="X567" s="174"/>
      <c r="Y567" s="174"/>
      <c r="Z567" s="174"/>
    </row>
    <row r="568" ht="12.0" customHeight="1">
      <c r="A568" s="174"/>
      <c r="B568" s="174"/>
      <c r="C568" s="181"/>
      <c r="D568" s="174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4"/>
      <c r="Q568" s="174"/>
      <c r="R568" s="174"/>
      <c r="S568" s="174"/>
      <c r="T568" s="174"/>
      <c r="U568" s="174"/>
      <c r="V568" s="174"/>
      <c r="W568" s="174"/>
      <c r="X568" s="174"/>
      <c r="Y568" s="174"/>
      <c r="Z568" s="174"/>
    </row>
    <row r="569" ht="12.0" customHeight="1">
      <c r="A569" s="174"/>
      <c r="B569" s="174"/>
      <c r="C569" s="181"/>
      <c r="D569" s="174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P569" s="174"/>
      <c r="Q569" s="174"/>
      <c r="R569" s="174"/>
      <c r="S569" s="174"/>
      <c r="T569" s="174"/>
      <c r="U569" s="174"/>
      <c r="V569" s="174"/>
      <c r="W569" s="174"/>
      <c r="X569" s="174"/>
      <c r="Y569" s="174"/>
      <c r="Z569" s="174"/>
    </row>
    <row r="570" ht="12.0" customHeight="1">
      <c r="A570" s="174"/>
      <c r="B570" s="174"/>
      <c r="C570" s="181"/>
      <c r="D570" s="174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P570" s="174"/>
      <c r="Q570" s="174"/>
      <c r="R570" s="174"/>
      <c r="S570" s="174"/>
      <c r="T570" s="174"/>
      <c r="U570" s="174"/>
      <c r="V570" s="174"/>
      <c r="W570" s="174"/>
      <c r="X570" s="174"/>
      <c r="Y570" s="174"/>
      <c r="Z570" s="174"/>
    </row>
    <row r="571" ht="12.0" customHeight="1">
      <c r="A571" s="174"/>
      <c r="B571" s="174"/>
      <c r="C571" s="181"/>
      <c r="D571" s="174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P571" s="174"/>
      <c r="Q571" s="174"/>
      <c r="R571" s="174"/>
      <c r="S571" s="174"/>
      <c r="T571" s="174"/>
      <c r="U571" s="174"/>
      <c r="V571" s="174"/>
      <c r="W571" s="174"/>
      <c r="X571" s="174"/>
      <c r="Y571" s="174"/>
      <c r="Z571" s="174"/>
    </row>
    <row r="572" ht="12.0" customHeight="1">
      <c r="A572" s="174"/>
      <c r="B572" s="174"/>
      <c r="C572" s="181"/>
      <c r="D572" s="174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P572" s="174"/>
      <c r="Q572" s="174"/>
      <c r="R572" s="174"/>
      <c r="S572" s="174"/>
      <c r="T572" s="174"/>
      <c r="U572" s="174"/>
      <c r="V572" s="174"/>
      <c r="W572" s="174"/>
      <c r="X572" s="174"/>
      <c r="Y572" s="174"/>
      <c r="Z572" s="174"/>
    </row>
    <row r="573" ht="12.0" customHeight="1">
      <c r="A573" s="174"/>
      <c r="B573" s="174"/>
      <c r="C573" s="181"/>
      <c r="D573" s="174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P573" s="174"/>
      <c r="Q573" s="174"/>
      <c r="R573" s="174"/>
      <c r="S573" s="174"/>
      <c r="T573" s="174"/>
      <c r="U573" s="174"/>
      <c r="V573" s="174"/>
      <c r="W573" s="174"/>
      <c r="X573" s="174"/>
      <c r="Y573" s="174"/>
      <c r="Z573" s="174"/>
    </row>
    <row r="574" ht="12.0" customHeight="1">
      <c r="A574" s="174"/>
      <c r="B574" s="174"/>
      <c r="C574" s="181"/>
      <c r="D574" s="174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P574" s="174"/>
      <c r="Q574" s="174"/>
      <c r="R574" s="174"/>
      <c r="S574" s="174"/>
      <c r="T574" s="174"/>
      <c r="U574" s="174"/>
      <c r="V574" s="174"/>
      <c r="W574" s="174"/>
      <c r="X574" s="174"/>
      <c r="Y574" s="174"/>
      <c r="Z574" s="174"/>
    </row>
    <row r="575" ht="12.0" customHeight="1">
      <c r="A575" s="174"/>
      <c r="B575" s="174"/>
      <c r="C575" s="181"/>
      <c r="D575" s="174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P575" s="174"/>
      <c r="Q575" s="174"/>
      <c r="R575" s="174"/>
      <c r="S575" s="174"/>
      <c r="T575" s="174"/>
      <c r="U575" s="174"/>
      <c r="V575" s="174"/>
      <c r="W575" s="174"/>
      <c r="X575" s="174"/>
      <c r="Y575" s="174"/>
      <c r="Z575" s="174"/>
    </row>
    <row r="576" ht="12.0" customHeight="1">
      <c r="A576" s="174"/>
      <c r="B576" s="174"/>
      <c r="C576" s="181"/>
      <c r="D576" s="174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P576" s="174"/>
      <c r="Q576" s="174"/>
      <c r="R576" s="174"/>
      <c r="S576" s="174"/>
      <c r="T576" s="174"/>
      <c r="U576" s="174"/>
      <c r="V576" s="174"/>
      <c r="W576" s="174"/>
      <c r="X576" s="174"/>
      <c r="Y576" s="174"/>
      <c r="Z576" s="174"/>
    </row>
    <row r="577" ht="12.0" customHeight="1">
      <c r="A577" s="174"/>
      <c r="B577" s="174"/>
      <c r="C577" s="181"/>
      <c r="D577" s="174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P577" s="174"/>
      <c r="Q577" s="174"/>
      <c r="R577" s="174"/>
      <c r="S577" s="174"/>
      <c r="T577" s="174"/>
      <c r="U577" s="174"/>
      <c r="V577" s="174"/>
      <c r="W577" s="174"/>
      <c r="X577" s="174"/>
      <c r="Y577" s="174"/>
      <c r="Z577" s="174"/>
    </row>
    <row r="578" ht="12.0" customHeight="1">
      <c r="A578" s="174"/>
      <c r="B578" s="174"/>
      <c r="C578" s="181"/>
      <c r="D578" s="174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P578" s="174"/>
      <c r="Q578" s="174"/>
      <c r="R578" s="174"/>
      <c r="S578" s="174"/>
      <c r="T578" s="174"/>
      <c r="U578" s="174"/>
      <c r="V578" s="174"/>
      <c r="W578" s="174"/>
      <c r="X578" s="174"/>
      <c r="Y578" s="174"/>
      <c r="Z578" s="174"/>
    </row>
    <row r="579" ht="12.0" customHeight="1">
      <c r="A579" s="174"/>
      <c r="B579" s="174"/>
      <c r="C579" s="181"/>
      <c r="D579" s="174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P579" s="174"/>
      <c r="Q579" s="174"/>
      <c r="R579" s="174"/>
      <c r="S579" s="174"/>
      <c r="T579" s="174"/>
      <c r="U579" s="174"/>
      <c r="V579" s="174"/>
      <c r="W579" s="174"/>
      <c r="X579" s="174"/>
      <c r="Y579" s="174"/>
      <c r="Z579" s="174"/>
    </row>
    <row r="580" ht="12.0" customHeight="1">
      <c r="A580" s="174"/>
      <c r="B580" s="174"/>
      <c r="C580" s="181"/>
      <c r="D580" s="174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P580" s="174"/>
      <c r="Q580" s="174"/>
      <c r="R580" s="174"/>
      <c r="S580" s="174"/>
      <c r="T580" s="174"/>
      <c r="U580" s="174"/>
      <c r="V580" s="174"/>
      <c r="W580" s="174"/>
      <c r="X580" s="174"/>
      <c r="Y580" s="174"/>
      <c r="Z580" s="174"/>
    </row>
    <row r="581" ht="12.0" customHeight="1">
      <c r="A581" s="174"/>
      <c r="B581" s="174"/>
      <c r="C581" s="181"/>
      <c r="D581" s="174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P581" s="174"/>
      <c r="Q581" s="174"/>
      <c r="R581" s="174"/>
      <c r="S581" s="174"/>
      <c r="T581" s="174"/>
      <c r="U581" s="174"/>
      <c r="V581" s="174"/>
      <c r="W581" s="174"/>
      <c r="X581" s="174"/>
      <c r="Y581" s="174"/>
      <c r="Z581" s="174"/>
    </row>
    <row r="582" ht="12.0" customHeight="1">
      <c r="A582" s="174"/>
      <c r="B582" s="174"/>
      <c r="C582" s="181"/>
      <c r="D582" s="174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P582" s="174"/>
      <c r="Q582" s="174"/>
      <c r="R582" s="174"/>
      <c r="S582" s="174"/>
      <c r="T582" s="174"/>
      <c r="U582" s="174"/>
      <c r="V582" s="174"/>
      <c r="W582" s="174"/>
      <c r="X582" s="174"/>
      <c r="Y582" s="174"/>
      <c r="Z582" s="174"/>
    </row>
    <row r="583" ht="12.0" customHeight="1">
      <c r="A583" s="174"/>
      <c r="B583" s="174"/>
      <c r="C583" s="181"/>
      <c r="D583" s="174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P583" s="174"/>
      <c r="Q583" s="174"/>
      <c r="R583" s="174"/>
      <c r="S583" s="174"/>
      <c r="T583" s="174"/>
      <c r="U583" s="174"/>
      <c r="V583" s="174"/>
      <c r="W583" s="174"/>
      <c r="X583" s="174"/>
      <c r="Y583" s="174"/>
      <c r="Z583" s="174"/>
    </row>
    <row r="584" ht="12.0" customHeight="1">
      <c r="A584" s="174"/>
      <c r="B584" s="174"/>
      <c r="C584" s="181"/>
      <c r="D584" s="174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P584" s="174"/>
      <c r="Q584" s="174"/>
      <c r="R584" s="174"/>
      <c r="S584" s="174"/>
      <c r="T584" s="174"/>
      <c r="U584" s="174"/>
      <c r="V584" s="174"/>
      <c r="W584" s="174"/>
      <c r="X584" s="174"/>
      <c r="Y584" s="174"/>
      <c r="Z584" s="174"/>
    </row>
    <row r="585" ht="12.0" customHeight="1">
      <c r="A585" s="174"/>
      <c r="B585" s="174"/>
      <c r="C585" s="181"/>
      <c r="D585" s="174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P585" s="174"/>
      <c r="Q585" s="174"/>
      <c r="R585" s="174"/>
      <c r="S585" s="174"/>
      <c r="T585" s="174"/>
      <c r="U585" s="174"/>
      <c r="V585" s="174"/>
      <c r="W585" s="174"/>
      <c r="X585" s="174"/>
      <c r="Y585" s="174"/>
      <c r="Z585" s="174"/>
    </row>
    <row r="586" ht="12.0" customHeight="1">
      <c r="A586" s="174"/>
      <c r="B586" s="174"/>
      <c r="C586" s="181"/>
      <c r="D586" s="174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P586" s="174"/>
      <c r="Q586" s="174"/>
      <c r="R586" s="174"/>
      <c r="S586" s="174"/>
      <c r="T586" s="174"/>
      <c r="U586" s="174"/>
      <c r="V586" s="174"/>
      <c r="W586" s="174"/>
      <c r="X586" s="174"/>
      <c r="Y586" s="174"/>
      <c r="Z586" s="174"/>
    </row>
    <row r="587" ht="12.0" customHeight="1">
      <c r="A587" s="174"/>
      <c r="B587" s="174"/>
      <c r="C587" s="181"/>
      <c r="D587" s="174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P587" s="174"/>
      <c r="Q587" s="174"/>
      <c r="R587" s="174"/>
      <c r="S587" s="174"/>
      <c r="T587" s="174"/>
      <c r="U587" s="174"/>
      <c r="V587" s="174"/>
      <c r="W587" s="174"/>
      <c r="X587" s="174"/>
      <c r="Y587" s="174"/>
      <c r="Z587" s="174"/>
    </row>
    <row r="588" ht="12.0" customHeight="1">
      <c r="A588" s="174"/>
      <c r="B588" s="174"/>
      <c r="C588" s="181"/>
      <c r="D588" s="174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P588" s="174"/>
      <c r="Q588" s="174"/>
      <c r="R588" s="174"/>
      <c r="S588" s="174"/>
      <c r="T588" s="174"/>
      <c r="U588" s="174"/>
      <c r="V588" s="174"/>
      <c r="W588" s="174"/>
      <c r="X588" s="174"/>
      <c r="Y588" s="174"/>
      <c r="Z588" s="174"/>
    </row>
    <row r="589" ht="12.0" customHeight="1">
      <c r="A589" s="174"/>
      <c r="B589" s="174"/>
      <c r="C589" s="181"/>
      <c r="D589" s="174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P589" s="174"/>
      <c r="Q589" s="174"/>
      <c r="R589" s="174"/>
      <c r="S589" s="174"/>
      <c r="T589" s="174"/>
      <c r="U589" s="174"/>
      <c r="V589" s="174"/>
      <c r="W589" s="174"/>
      <c r="X589" s="174"/>
      <c r="Y589" s="174"/>
      <c r="Z589" s="174"/>
    </row>
    <row r="590" ht="12.0" customHeight="1">
      <c r="A590" s="174"/>
      <c r="B590" s="174"/>
      <c r="C590" s="181"/>
      <c r="D590" s="174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P590" s="174"/>
      <c r="Q590" s="174"/>
      <c r="R590" s="174"/>
      <c r="S590" s="174"/>
      <c r="T590" s="174"/>
      <c r="U590" s="174"/>
      <c r="V590" s="174"/>
      <c r="W590" s="174"/>
      <c r="X590" s="174"/>
      <c r="Y590" s="174"/>
      <c r="Z590" s="174"/>
    </row>
    <row r="591" ht="12.0" customHeight="1">
      <c r="A591" s="174"/>
      <c r="B591" s="174"/>
      <c r="C591" s="181"/>
      <c r="D591" s="174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P591" s="174"/>
      <c r="Q591" s="174"/>
      <c r="R591" s="174"/>
      <c r="S591" s="174"/>
      <c r="T591" s="174"/>
      <c r="U591" s="174"/>
      <c r="V591" s="174"/>
      <c r="W591" s="174"/>
      <c r="X591" s="174"/>
      <c r="Y591" s="174"/>
      <c r="Z591" s="174"/>
    </row>
    <row r="592" ht="12.0" customHeight="1">
      <c r="A592" s="174"/>
      <c r="B592" s="174"/>
      <c r="C592" s="181"/>
      <c r="D592" s="174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P592" s="174"/>
      <c r="Q592" s="174"/>
      <c r="R592" s="174"/>
      <c r="S592" s="174"/>
      <c r="T592" s="174"/>
      <c r="U592" s="174"/>
      <c r="V592" s="174"/>
      <c r="W592" s="174"/>
      <c r="X592" s="174"/>
      <c r="Y592" s="174"/>
      <c r="Z592" s="174"/>
    </row>
    <row r="593" ht="12.0" customHeight="1">
      <c r="A593" s="174"/>
      <c r="B593" s="174"/>
      <c r="C593" s="181"/>
      <c r="D593" s="174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P593" s="174"/>
      <c r="Q593" s="174"/>
      <c r="R593" s="174"/>
      <c r="S593" s="174"/>
      <c r="T593" s="174"/>
      <c r="U593" s="174"/>
      <c r="V593" s="174"/>
      <c r="W593" s="174"/>
      <c r="X593" s="174"/>
      <c r="Y593" s="174"/>
      <c r="Z593" s="174"/>
    </row>
    <row r="594" ht="12.0" customHeight="1">
      <c r="A594" s="174"/>
      <c r="B594" s="174"/>
      <c r="C594" s="181"/>
      <c r="D594" s="174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P594" s="174"/>
      <c r="Q594" s="174"/>
      <c r="R594" s="174"/>
      <c r="S594" s="174"/>
      <c r="T594" s="174"/>
      <c r="U594" s="174"/>
      <c r="V594" s="174"/>
      <c r="W594" s="174"/>
      <c r="X594" s="174"/>
      <c r="Y594" s="174"/>
      <c r="Z594" s="174"/>
    </row>
    <row r="595" ht="12.0" customHeight="1">
      <c r="A595" s="174"/>
      <c r="B595" s="174"/>
      <c r="C595" s="181"/>
      <c r="D595" s="174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P595" s="174"/>
      <c r="Q595" s="174"/>
      <c r="R595" s="174"/>
      <c r="S595" s="174"/>
      <c r="T595" s="174"/>
      <c r="U595" s="174"/>
      <c r="V595" s="174"/>
      <c r="W595" s="174"/>
      <c r="X595" s="174"/>
      <c r="Y595" s="174"/>
      <c r="Z595" s="174"/>
    </row>
    <row r="596" ht="12.0" customHeight="1">
      <c r="A596" s="174"/>
      <c r="B596" s="174"/>
      <c r="C596" s="181"/>
      <c r="D596" s="174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P596" s="174"/>
      <c r="Q596" s="174"/>
      <c r="R596" s="174"/>
      <c r="S596" s="174"/>
      <c r="T596" s="174"/>
      <c r="U596" s="174"/>
      <c r="V596" s="174"/>
      <c r="W596" s="174"/>
      <c r="X596" s="174"/>
      <c r="Y596" s="174"/>
      <c r="Z596" s="174"/>
    </row>
    <row r="597" ht="12.0" customHeight="1">
      <c r="A597" s="174"/>
      <c r="B597" s="174"/>
      <c r="C597" s="181"/>
      <c r="D597" s="174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P597" s="174"/>
      <c r="Q597" s="174"/>
      <c r="R597" s="174"/>
      <c r="S597" s="174"/>
      <c r="T597" s="174"/>
      <c r="U597" s="174"/>
      <c r="V597" s="174"/>
      <c r="W597" s="174"/>
      <c r="X597" s="174"/>
      <c r="Y597" s="174"/>
      <c r="Z597" s="174"/>
    </row>
    <row r="598" ht="12.0" customHeight="1">
      <c r="A598" s="174"/>
      <c r="B598" s="174"/>
      <c r="C598" s="181"/>
      <c r="D598" s="174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P598" s="174"/>
      <c r="Q598" s="174"/>
      <c r="R598" s="174"/>
      <c r="S598" s="174"/>
      <c r="T598" s="174"/>
      <c r="U598" s="174"/>
      <c r="V598" s="174"/>
      <c r="W598" s="174"/>
      <c r="X598" s="174"/>
      <c r="Y598" s="174"/>
      <c r="Z598" s="174"/>
    </row>
    <row r="599" ht="12.0" customHeight="1">
      <c r="A599" s="174"/>
      <c r="B599" s="174"/>
      <c r="C599" s="181"/>
      <c r="D599" s="174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P599" s="174"/>
      <c r="Q599" s="174"/>
      <c r="R599" s="174"/>
      <c r="S599" s="174"/>
      <c r="T599" s="174"/>
      <c r="U599" s="174"/>
      <c r="V599" s="174"/>
      <c r="W599" s="174"/>
      <c r="X599" s="174"/>
      <c r="Y599" s="174"/>
      <c r="Z599" s="174"/>
    </row>
    <row r="600" ht="12.0" customHeight="1">
      <c r="A600" s="174"/>
      <c r="B600" s="174"/>
      <c r="C600" s="181"/>
      <c r="D600" s="174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P600" s="174"/>
      <c r="Q600" s="174"/>
      <c r="R600" s="174"/>
      <c r="S600" s="174"/>
      <c r="T600" s="174"/>
      <c r="U600" s="174"/>
      <c r="V600" s="174"/>
      <c r="W600" s="174"/>
      <c r="X600" s="174"/>
      <c r="Y600" s="174"/>
      <c r="Z600" s="174"/>
    </row>
    <row r="601" ht="12.0" customHeight="1">
      <c r="A601" s="174"/>
      <c r="B601" s="174"/>
      <c r="C601" s="181"/>
      <c r="D601" s="174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P601" s="174"/>
      <c r="Q601" s="174"/>
      <c r="R601" s="174"/>
      <c r="S601" s="174"/>
      <c r="T601" s="174"/>
      <c r="U601" s="174"/>
      <c r="V601" s="174"/>
      <c r="W601" s="174"/>
      <c r="X601" s="174"/>
      <c r="Y601" s="174"/>
      <c r="Z601" s="174"/>
    </row>
    <row r="602" ht="12.0" customHeight="1">
      <c r="A602" s="174"/>
      <c r="B602" s="174"/>
      <c r="C602" s="181"/>
      <c r="D602" s="174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P602" s="174"/>
      <c r="Q602" s="174"/>
      <c r="R602" s="174"/>
      <c r="S602" s="174"/>
      <c r="T602" s="174"/>
      <c r="U602" s="174"/>
      <c r="V602" s="174"/>
      <c r="W602" s="174"/>
      <c r="X602" s="174"/>
      <c r="Y602" s="174"/>
      <c r="Z602" s="174"/>
    </row>
    <row r="603" ht="12.0" customHeight="1">
      <c r="A603" s="174"/>
      <c r="B603" s="174"/>
      <c r="C603" s="181"/>
      <c r="D603" s="174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P603" s="174"/>
      <c r="Q603" s="174"/>
      <c r="R603" s="174"/>
      <c r="S603" s="174"/>
      <c r="T603" s="174"/>
      <c r="U603" s="174"/>
      <c r="V603" s="174"/>
      <c r="W603" s="174"/>
      <c r="X603" s="174"/>
      <c r="Y603" s="174"/>
      <c r="Z603" s="174"/>
    </row>
    <row r="604" ht="12.0" customHeight="1">
      <c r="A604" s="174"/>
      <c r="B604" s="174"/>
      <c r="C604" s="181"/>
      <c r="D604" s="174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P604" s="174"/>
      <c r="Q604" s="174"/>
      <c r="R604" s="174"/>
      <c r="S604" s="174"/>
      <c r="T604" s="174"/>
      <c r="U604" s="174"/>
      <c r="V604" s="174"/>
      <c r="W604" s="174"/>
      <c r="X604" s="174"/>
      <c r="Y604" s="174"/>
      <c r="Z604" s="174"/>
    </row>
    <row r="605" ht="12.0" customHeight="1">
      <c r="A605" s="174"/>
      <c r="B605" s="174"/>
      <c r="C605" s="181"/>
      <c r="D605" s="174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P605" s="174"/>
      <c r="Q605" s="174"/>
      <c r="R605" s="174"/>
      <c r="S605" s="174"/>
      <c r="T605" s="174"/>
      <c r="U605" s="174"/>
      <c r="V605" s="174"/>
      <c r="W605" s="174"/>
      <c r="X605" s="174"/>
      <c r="Y605" s="174"/>
      <c r="Z605" s="174"/>
    </row>
    <row r="606" ht="12.0" customHeight="1">
      <c r="A606" s="174"/>
      <c r="B606" s="174"/>
      <c r="C606" s="181"/>
      <c r="D606" s="174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P606" s="174"/>
      <c r="Q606" s="174"/>
      <c r="R606" s="174"/>
      <c r="S606" s="174"/>
      <c r="T606" s="174"/>
      <c r="U606" s="174"/>
      <c r="V606" s="174"/>
      <c r="W606" s="174"/>
      <c r="X606" s="174"/>
      <c r="Y606" s="174"/>
      <c r="Z606" s="174"/>
    </row>
    <row r="607" ht="12.0" customHeight="1">
      <c r="A607" s="174"/>
      <c r="B607" s="174"/>
      <c r="C607" s="181"/>
      <c r="D607" s="174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P607" s="174"/>
      <c r="Q607" s="174"/>
      <c r="R607" s="174"/>
      <c r="S607" s="174"/>
      <c r="T607" s="174"/>
      <c r="U607" s="174"/>
      <c r="V607" s="174"/>
      <c r="W607" s="174"/>
      <c r="X607" s="174"/>
      <c r="Y607" s="174"/>
      <c r="Z607" s="174"/>
    </row>
    <row r="608" ht="12.0" customHeight="1">
      <c r="A608" s="174"/>
      <c r="B608" s="174"/>
      <c r="C608" s="181"/>
      <c r="D608" s="174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P608" s="174"/>
      <c r="Q608" s="174"/>
      <c r="R608" s="174"/>
      <c r="S608" s="174"/>
      <c r="T608" s="174"/>
      <c r="U608" s="174"/>
      <c r="V608" s="174"/>
      <c r="W608" s="174"/>
      <c r="X608" s="174"/>
      <c r="Y608" s="174"/>
      <c r="Z608" s="174"/>
    </row>
    <row r="609" ht="12.0" customHeight="1">
      <c r="A609" s="174"/>
      <c r="B609" s="174"/>
      <c r="C609" s="181"/>
      <c r="D609" s="174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P609" s="174"/>
      <c r="Q609" s="174"/>
      <c r="R609" s="174"/>
      <c r="S609" s="174"/>
      <c r="T609" s="174"/>
      <c r="U609" s="174"/>
      <c r="V609" s="174"/>
      <c r="W609" s="174"/>
      <c r="X609" s="174"/>
      <c r="Y609" s="174"/>
      <c r="Z609" s="174"/>
    </row>
    <row r="610" ht="12.0" customHeight="1">
      <c r="A610" s="174"/>
      <c r="B610" s="174"/>
      <c r="C610" s="181"/>
      <c r="D610" s="174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P610" s="174"/>
      <c r="Q610" s="174"/>
      <c r="R610" s="174"/>
      <c r="S610" s="174"/>
      <c r="T610" s="174"/>
      <c r="U610" s="174"/>
      <c r="V610" s="174"/>
      <c r="W610" s="174"/>
      <c r="X610" s="174"/>
      <c r="Y610" s="174"/>
      <c r="Z610" s="174"/>
    </row>
    <row r="611" ht="12.0" customHeight="1">
      <c r="A611" s="174"/>
      <c r="B611" s="174"/>
      <c r="C611" s="181"/>
      <c r="D611" s="174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P611" s="174"/>
      <c r="Q611" s="174"/>
      <c r="R611" s="174"/>
      <c r="S611" s="174"/>
      <c r="T611" s="174"/>
      <c r="U611" s="174"/>
      <c r="V611" s="174"/>
      <c r="W611" s="174"/>
      <c r="X611" s="174"/>
      <c r="Y611" s="174"/>
      <c r="Z611" s="174"/>
    </row>
    <row r="612" ht="12.0" customHeight="1">
      <c r="A612" s="174"/>
      <c r="B612" s="174"/>
      <c r="C612" s="181"/>
      <c r="D612" s="174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P612" s="174"/>
      <c r="Q612" s="174"/>
      <c r="R612" s="174"/>
      <c r="S612" s="174"/>
      <c r="T612" s="174"/>
      <c r="U612" s="174"/>
      <c r="V612" s="174"/>
      <c r="W612" s="174"/>
      <c r="X612" s="174"/>
      <c r="Y612" s="174"/>
      <c r="Z612" s="174"/>
    </row>
    <row r="613" ht="12.0" customHeight="1">
      <c r="A613" s="174"/>
      <c r="B613" s="174"/>
      <c r="C613" s="181"/>
      <c r="D613" s="174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P613" s="174"/>
      <c r="Q613" s="174"/>
      <c r="R613" s="174"/>
      <c r="S613" s="174"/>
      <c r="T613" s="174"/>
      <c r="U613" s="174"/>
      <c r="V613" s="174"/>
      <c r="W613" s="174"/>
      <c r="X613" s="174"/>
      <c r="Y613" s="174"/>
      <c r="Z613" s="174"/>
    </row>
    <row r="614" ht="12.0" customHeight="1">
      <c r="A614" s="174"/>
      <c r="B614" s="174"/>
      <c r="C614" s="181"/>
      <c r="D614" s="174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P614" s="174"/>
      <c r="Q614" s="174"/>
      <c r="R614" s="174"/>
      <c r="S614" s="174"/>
      <c r="T614" s="174"/>
      <c r="U614" s="174"/>
      <c r="V614" s="174"/>
      <c r="W614" s="174"/>
      <c r="X614" s="174"/>
      <c r="Y614" s="174"/>
      <c r="Z614" s="174"/>
    </row>
    <row r="615" ht="12.0" customHeight="1">
      <c r="A615" s="174"/>
      <c r="B615" s="174"/>
      <c r="C615" s="181"/>
      <c r="D615" s="174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P615" s="174"/>
      <c r="Q615" s="174"/>
      <c r="R615" s="174"/>
      <c r="S615" s="174"/>
      <c r="T615" s="174"/>
      <c r="U615" s="174"/>
      <c r="V615" s="174"/>
      <c r="W615" s="174"/>
      <c r="X615" s="174"/>
      <c r="Y615" s="174"/>
      <c r="Z615" s="174"/>
    </row>
    <row r="616" ht="12.0" customHeight="1">
      <c r="A616" s="174"/>
      <c r="B616" s="174"/>
      <c r="C616" s="181"/>
      <c r="D616" s="174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P616" s="174"/>
      <c r="Q616" s="174"/>
      <c r="R616" s="174"/>
      <c r="S616" s="174"/>
      <c r="T616" s="174"/>
      <c r="U616" s="174"/>
      <c r="V616" s="174"/>
      <c r="W616" s="174"/>
      <c r="X616" s="174"/>
      <c r="Y616" s="174"/>
      <c r="Z616" s="174"/>
    </row>
    <row r="617" ht="12.0" customHeight="1">
      <c r="A617" s="174"/>
      <c r="B617" s="174"/>
      <c r="C617" s="181"/>
      <c r="D617" s="174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P617" s="174"/>
      <c r="Q617" s="174"/>
      <c r="R617" s="174"/>
      <c r="S617" s="174"/>
      <c r="T617" s="174"/>
      <c r="U617" s="174"/>
      <c r="V617" s="174"/>
      <c r="W617" s="174"/>
      <c r="X617" s="174"/>
      <c r="Y617" s="174"/>
      <c r="Z617" s="174"/>
    </row>
    <row r="618" ht="12.0" customHeight="1">
      <c r="A618" s="174"/>
      <c r="B618" s="174"/>
      <c r="C618" s="181"/>
      <c r="D618" s="174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P618" s="174"/>
      <c r="Q618" s="174"/>
      <c r="R618" s="174"/>
      <c r="S618" s="174"/>
      <c r="T618" s="174"/>
      <c r="U618" s="174"/>
      <c r="V618" s="174"/>
      <c r="W618" s="174"/>
      <c r="X618" s="174"/>
      <c r="Y618" s="174"/>
      <c r="Z618" s="174"/>
    </row>
    <row r="619" ht="12.0" customHeight="1">
      <c r="A619" s="174"/>
      <c r="B619" s="174"/>
      <c r="C619" s="181"/>
      <c r="D619" s="174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P619" s="174"/>
      <c r="Q619" s="174"/>
      <c r="R619" s="174"/>
      <c r="S619" s="174"/>
      <c r="T619" s="174"/>
      <c r="U619" s="174"/>
      <c r="V619" s="174"/>
      <c r="W619" s="174"/>
      <c r="X619" s="174"/>
      <c r="Y619" s="174"/>
      <c r="Z619" s="174"/>
    </row>
    <row r="620" ht="12.0" customHeight="1">
      <c r="A620" s="174"/>
      <c r="B620" s="174"/>
      <c r="C620" s="181"/>
      <c r="D620" s="174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P620" s="174"/>
      <c r="Q620" s="174"/>
      <c r="R620" s="174"/>
      <c r="S620" s="174"/>
      <c r="T620" s="174"/>
      <c r="U620" s="174"/>
      <c r="V620" s="174"/>
      <c r="W620" s="174"/>
      <c r="X620" s="174"/>
      <c r="Y620" s="174"/>
      <c r="Z620" s="174"/>
    </row>
    <row r="621" ht="12.0" customHeight="1">
      <c r="A621" s="174"/>
      <c r="B621" s="174"/>
      <c r="C621" s="181"/>
      <c r="D621" s="174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P621" s="174"/>
      <c r="Q621" s="174"/>
      <c r="R621" s="174"/>
      <c r="S621" s="174"/>
      <c r="T621" s="174"/>
      <c r="U621" s="174"/>
      <c r="V621" s="174"/>
      <c r="W621" s="174"/>
      <c r="X621" s="174"/>
      <c r="Y621" s="174"/>
      <c r="Z621" s="174"/>
    </row>
    <row r="622" ht="12.0" customHeight="1">
      <c r="A622" s="174"/>
      <c r="B622" s="174"/>
      <c r="C622" s="181"/>
      <c r="D622" s="174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P622" s="174"/>
      <c r="Q622" s="174"/>
      <c r="R622" s="174"/>
      <c r="S622" s="174"/>
      <c r="T622" s="174"/>
      <c r="U622" s="174"/>
      <c r="V622" s="174"/>
      <c r="W622" s="174"/>
      <c r="X622" s="174"/>
      <c r="Y622" s="174"/>
      <c r="Z622" s="174"/>
    </row>
    <row r="623" ht="12.0" customHeight="1">
      <c r="A623" s="174"/>
      <c r="B623" s="174"/>
      <c r="C623" s="181"/>
      <c r="D623" s="174"/>
      <c r="E623" s="174"/>
      <c r="F623" s="174"/>
      <c r="G623" s="174"/>
      <c r="H623" s="174"/>
      <c r="I623" s="174"/>
      <c r="J623" s="174"/>
      <c r="K623" s="174"/>
      <c r="L623" s="174"/>
      <c r="M623" s="174"/>
      <c r="N623" s="174"/>
      <c r="O623" s="174"/>
      <c r="P623" s="174"/>
      <c r="Q623" s="174"/>
      <c r="R623" s="174"/>
      <c r="S623" s="174"/>
      <c r="T623" s="174"/>
      <c r="U623" s="174"/>
      <c r="V623" s="174"/>
      <c r="W623" s="174"/>
      <c r="X623" s="174"/>
      <c r="Y623" s="174"/>
      <c r="Z623" s="174"/>
    </row>
    <row r="624" ht="12.0" customHeight="1">
      <c r="A624" s="174"/>
      <c r="B624" s="174"/>
      <c r="C624" s="181"/>
      <c r="D624" s="174"/>
      <c r="E624" s="174"/>
      <c r="F624" s="174"/>
      <c r="G624" s="174"/>
      <c r="H624" s="174"/>
      <c r="I624" s="174"/>
      <c r="J624" s="174"/>
      <c r="K624" s="174"/>
      <c r="L624" s="174"/>
      <c r="M624" s="174"/>
      <c r="N624" s="174"/>
      <c r="O624" s="174"/>
      <c r="P624" s="174"/>
      <c r="Q624" s="174"/>
      <c r="R624" s="174"/>
      <c r="S624" s="174"/>
      <c r="T624" s="174"/>
      <c r="U624" s="174"/>
      <c r="V624" s="174"/>
      <c r="W624" s="174"/>
      <c r="X624" s="174"/>
      <c r="Y624" s="174"/>
      <c r="Z624" s="174"/>
    </row>
    <row r="625" ht="12.0" customHeight="1">
      <c r="A625" s="174"/>
      <c r="B625" s="174"/>
      <c r="C625" s="181"/>
      <c r="D625" s="174"/>
      <c r="E625" s="174"/>
      <c r="F625" s="174"/>
      <c r="G625" s="174"/>
      <c r="H625" s="174"/>
      <c r="I625" s="174"/>
      <c r="J625" s="174"/>
      <c r="K625" s="174"/>
      <c r="L625" s="174"/>
      <c r="M625" s="174"/>
      <c r="N625" s="174"/>
      <c r="O625" s="174"/>
      <c r="P625" s="174"/>
      <c r="Q625" s="174"/>
      <c r="R625" s="174"/>
      <c r="S625" s="174"/>
      <c r="T625" s="174"/>
      <c r="U625" s="174"/>
      <c r="V625" s="174"/>
      <c r="W625" s="174"/>
      <c r="X625" s="174"/>
      <c r="Y625" s="174"/>
      <c r="Z625" s="174"/>
    </row>
    <row r="626" ht="12.0" customHeight="1">
      <c r="A626" s="174"/>
      <c r="B626" s="174"/>
      <c r="C626" s="181"/>
      <c r="D626" s="174"/>
      <c r="E626" s="174"/>
      <c r="F626" s="174"/>
      <c r="G626" s="174"/>
      <c r="H626" s="174"/>
      <c r="I626" s="174"/>
      <c r="J626" s="174"/>
      <c r="K626" s="174"/>
      <c r="L626" s="174"/>
      <c r="M626" s="174"/>
      <c r="N626" s="174"/>
      <c r="O626" s="174"/>
      <c r="P626" s="174"/>
      <c r="Q626" s="174"/>
      <c r="R626" s="174"/>
      <c r="S626" s="174"/>
      <c r="T626" s="174"/>
      <c r="U626" s="174"/>
      <c r="V626" s="174"/>
      <c r="W626" s="174"/>
      <c r="X626" s="174"/>
      <c r="Y626" s="174"/>
      <c r="Z626" s="174"/>
    </row>
    <row r="627" ht="12.0" customHeight="1">
      <c r="A627" s="174"/>
      <c r="B627" s="174"/>
      <c r="C627" s="181"/>
      <c r="D627" s="174"/>
      <c r="E627" s="174"/>
      <c r="F627" s="174"/>
      <c r="G627" s="174"/>
      <c r="H627" s="174"/>
      <c r="I627" s="174"/>
      <c r="J627" s="174"/>
      <c r="K627" s="174"/>
      <c r="L627" s="174"/>
      <c r="M627" s="174"/>
      <c r="N627" s="174"/>
      <c r="O627" s="174"/>
      <c r="P627" s="174"/>
      <c r="Q627" s="174"/>
      <c r="R627" s="174"/>
      <c r="S627" s="174"/>
      <c r="T627" s="174"/>
      <c r="U627" s="174"/>
      <c r="V627" s="174"/>
      <c r="W627" s="174"/>
      <c r="X627" s="174"/>
      <c r="Y627" s="174"/>
      <c r="Z627" s="174"/>
    </row>
    <row r="628" ht="12.0" customHeight="1">
      <c r="A628" s="174"/>
      <c r="B628" s="174"/>
      <c r="C628" s="181"/>
      <c r="D628" s="174"/>
      <c r="E628" s="174"/>
      <c r="F628" s="174"/>
      <c r="G628" s="174"/>
      <c r="H628" s="174"/>
      <c r="I628" s="174"/>
      <c r="J628" s="174"/>
      <c r="K628" s="174"/>
      <c r="L628" s="174"/>
      <c r="M628" s="174"/>
      <c r="N628" s="174"/>
      <c r="O628" s="174"/>
      <c r="P628" s="174"/>
      <c r="Q628" s="174"/>
      <c r="R628" s="174"/>
      <c r="S628" s="174"/>
      <c r="T628" s="174"/>
      <c r="U628" s="174"/>
      <c r="V628" s="174"/>
      <c r="W628" s="174"/>
      <c r="X628" s="174"/>
      <c r="Y628" s="174"/>
      <c r="Z628" s="174"/>
    </row>
    <row r="629" ht="12.0" customHeight="1">
      <c r="A629" s="174"/>
      <c r="B629" s="174"/>
      <c r="C629" s="181"/>
      <c r="D629" s="174"/>
      <c r="E629" s="174"/>
      <c r="F629" s="174"/>
      <c r="G629" s="174"/>
      <c r="H629" s="174"/>
      <c r="I629" s="174"/>
      <c r="J629" s="174"/>
      <c r="K629" s="174"/>
      <c r="L629" s="174"/>
      <c r="M629" s="174"/>
      <c r="N629" s="174"/>
      <c r="O629" s="174"/>
      <c r="P629" s="174"/>
      <c r="Q629" s="174"/>
      <c r="R629" s="174"/>
      <c r="S629" s="174"/>
      <c r="T629" s="174"/>
      <c r="U629" s="174"/>
      <c r="V629" s="174"/>
      <c r="W629" s="174"/>
      <c r="X629" s="174"/>
      <c r="Y629" s="174"/>
      <c r="Z629" s="174"/>
    </row>
    <row r="630" ht="12.0" customHeight="1">
      <c r="A630" s="174"/>
      <c r="B630" s="174"/>
      <c r="C630" s="181"/>
      <c r="D630" s="174"/>
      <c r="E630" s="174"/>
      <c r="F630" s="174"/>
      <c r="G630" s="174"/>
      <c r="H630" s="174"/>
      <c r="I630" s="174"/>
      <c r="J630" s="174"/>
      <c r="K630" s="174"/>
      <c r="L630" s="174"/>
      <c r="M630" s="174"/>
      <c r="N630" s="174"/>
      <c r="O630" s="174"/>
      <c r="P630" s="174"/>
      <c r="Q630" s="174"/>
      <c r="R630" s="174"/>
      <c r="S630" s="174"/>
      <c r="T630" s="174"/>
      <c r="U630" s="174"/>
      <c r="V630" s="174"/>
      <c r="W630" s="174"/>
      <c r="X630" s="174"/>
      <c r="Y630" s="174"/>
      <c r="Z630" s="174"/>
    </row>
    <row r="631" ht="12.0" customHeight="1">
      <c r="A631" s="174"/>
      <c r="B631" s="174"/>
      <c r="C631" s="181"/>
      <c r="D631" s="174"/>
      <c r="E631" s="174"/>
      <c r="F631" s="174"/>
      <c r="G631" s="174"/>
      <c r="H631" s="174"/>
      <c r="I631" s="174"/>
      <c r="J631" s="174"/>
      <c r="K631" s="174"/>
      <c r="L631" s="174"/>
      <c r="M631" s="174"/>
      <c r="N631" s="174"/>
      <c r="O631" s="174"/>
      <c r="P631" s="174"/>
      <c r="Q631" s="174"/>
      <c r="R631" s="174"/>
      <c r="S631" s="174"/>
      <c r="T631" s="174"/>
      <c r="U631" s="174"/>
      <c r="V631" s="174"/>
      <c r="W631" s="174"/>
      <c r="X631" s="174"/>
      <c r="Y631" s="174"/>
      <c r="Z631" s="174"/>
    </row>
    <row r="632" ht="12.0" customHeight="1">
      <c r="A632" s="174"/>
      <c r="B632" s="174"/>
      <c r="C632" s="181"/>
      <c r="D632" s="174"/>
      <c r="E632" s="174"/>
      <c r="F632" s="174"/>
      <c r="G632" s="174"/>
      <c r="H632" s="174"/>
      <c r="I632" s="174"/>
      <c r="J632" s="174"/>
      <c r="K632" s="174"/>
      <c r="L632" s="174"/>
      <c r="M632" s="174"/>
      <c r="N632" s="174"/>
      <c r="O632" s="174"/>
      <c r="P632" s="174"/>
      <c r="Q632" s="174"/>
      <c r="R632" s="174"/>
      <c r="S632" s="174"/>
      <c r="T632" s="174"/>
      <c r="U632" s="174"/>
      <c r="V632" s="174"/>
      <c r="W632" s="174"/>
      <c r="X632" s="174"/>
      <c r="Y632" s="174"/>
      <c r="Z632" s="174"/>
    </row>
    <row r="633" ht="12.0" customHeight="1">
      <c r="A633" s="174"/>
      <c r="B633" s="174"/>
      <c r="C633" s="181"/>
      <c r="D633" s="174"/>
      <c r="E633" s="174"/>
      <c r="F633" s="174"/>
      <c r="G633" s="174"/>
      <c r="H633" s="174"/>
      <c r="I633" s="174"/>
      <c r="J633" s="174"/>
      <c r="K633" s="174"/>
      <c r="L633" s="174"/>
      <c r="M633" s="174"/>
      <c r="N633" s="174"/>
      <c r="O633" s="174"/>
      <c r="P633" s="174"/>
      <c r="Q633" s="174"/>
      <c r="R633" s="174"/>
      <c r="S633" s="174"/>
      <c r="T633" s="174"/>
      <c r="U633" s="174"/>
      <c r="V633" s="174"/>
      <c r="W633" s="174"/>
      <c r="X633" s="174"/>
      <c r="Y633" s="174"/>
      <c r="Z633" s="174"/>
    </row>
    <row r="634" ht="12.0" customHeight="1">
      <c r="A634" s="174"/>
      <c r="B634" s="174"/>
      <c r="C634" s="181"/>
      <c r="D634" s="174"/>
      <c r="E634" s="174"/>
      <c r="F634" s="174"/>
      <c r="G634" s="174"/>
      <c r="H634" s="174"/>
      <c r="I634" s="174"/>
      <c r="J634" s="174"/>
      <c r="K634" s="174"/>
      <c r="L634" s="174"/>
      <c r="M634" s="174"/>
      <c r="N634" s="174"/>
      <c r="O634" s="174"/>
      <c r="P634" s="174"/>
      <c r="Q634" s="174"/>
      <c r="R634" s="174"/>
      <c r="S634" s="174"/>
      <c r="T634" s="174"/>
      <c r="U634" s="174"/>
      <c r="V634" s="174"/>
      <c r="W634" s="174"/>
      <c r="X634" s="174"/>
      <c r="Y634" s="174"/>
      <c r="Z634" s="174"/>
    </row>
    <row r="635" ht="12.0" customHeight="1">
      <c r="A635" s="174"/>
      <c r="B635" s="174"/>
      <c r="C635" s="181"/>
      <c r="D635" s="174"/>
      <c r="E635" s="174"/>
      <c r="F635" s="174"/>
      <c r="G635" s="174"/>
      <c r="H635" s="174"/>
      <c r="I635" s="174"/>
      <c r="J635" s="174"/>
      <c r="K635" s="174"/>
      <c r="L635" s="174"/>
      <c r="M635" s="174"/>
      <c r="N635" s="174"/>
      <c r="O635" s="174"/>
      <c r="P635" s="174"/>
      <c r="Q635" s="174"/>
      <c r="R635" s="174"/>
      <c r="S635" s="174"/>
      <c r="T635" s="174"/>
      <c r="U635" s="174"/>
      <c r="V635" s="174"/>
      <c r="W635" s="174"/>
      <c r="X635" s="174"/>
      <c r="Y635" s="174"/>
      <c r="Z635" s="174"/>
    </row>
    <row r="636" ht="12.0" customHeight="1">
      <c r="A636" s="174"/>
      <c r="B636" s="174"/>
      <c r="C636" s="181"/>
      <c r="D636" s="174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P636" s="174"/>
      <c r="Q636" s="174"/>
      <c r="R636" s="174"/>
      <c r="S636" s="174"/>
      <c r="T636" s="174"/>
      <c r="U636" s="174"/>
      <c r="V636" s="174"/>
      <c r="W636" s="174"/>
      <c r="X636" s="174"/>
      <c r="Y636" s="174"/>
      <c r="Z636" s="174"/>
    </row>
    <row r="637" ht="12.0" customHeight="1">
      <c r="A637" s="174"/>
      <c r="B637" s="174"/>
      <c r="C637" s="181"/>
      <c r="D637" s="174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P637" s="174"/>
      <c r="Q637" s="174"/>
      <c r="R637" s="174"/>
      <c r="S637" s="174"/>
      <c r="T637" s="174"/>
      <c r="U637" s="174"/>
      <c r="V637" s="174"/>
      <c r="W637" s="174"/>
      <c r="X637" s="174"/>
      <c r="Y637" s="174"/>
      <c r="Z637" s="174"/>
    </row>
    <row r="638" ht="12.0" customHeight="1">
      <c r="A638" s="174"/>
      <c r="B638" s="174"/>
      <c r="C638" s="181"/>
      <c r="D638" s="174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P638" s="174"/>
      <c r="Q638" s="174"/>
      <c r="R638" s="174"/>
      <c r="S638" s="174"/>
      <c r="T638" s="174"/>
      <c r="U638" s="174"/>
      <c r="V638" s="174"/>
      <c r="W638" s="174"/>
      <c r="X638" s="174"/>
      <c r="Y638" s="174"/>
      <c r="Z638" s="174"/>
    </row>
    <row r="639" ht="12.0" customHeight="1">
      <c r="A639" s="174"/>
      <c r="B639" s="174"/>
      <c r="C639" s="181"/>
      <c r="D639" s="174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P639" s="174"/>
      <c r="Q639" s="174"/>
      <c r="R639" s="174"/>
      <c r="S639" s="174"/>
      <c r="T639" s="174"/>
      <c r="U639" s="174"/>
      <c r="V639" s="174"/>
      <c r="W639" s="174"/>
      <c r="X639" s="174"/>
      <c r="Y639" s="174"/>
      <c r="Z639" s="174"/>
    </row>
    <row r="640" ht="12.0" customHeight="1">
      <c r="A640" s="174"/>
      <c r="B640" s="174"/>
      <c r="C640" s="181"/>
      <c r="D640" s="174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P640" s="174"/>
      <c r="Q640" s="174"/>
      <c r="R640" s="174"/>
      <c r="S640" s="174"/>
      <c r="T640" s="174"/>
      <c r="U640" s="174"/>
      <c r="V640" s="174"/>
      <c r="W640" s="174"/>
      <c r="X640" s="174"/>
      <c r="Y640" s="174"/>
      <c r="Z640" s="174"/>
    </row>
    <row r="641" ht="12.0" customHeight="1">
      <c r="A641" s="174"/>
      <c r="B641" s="174"/>
      <c r="C641" s="181"/>
      <c r="D641" s="174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P641" s="174"/>
      <c r="Q641" s="174"/>
      <c r="R641" s="174"/>
      <c r="S641" s="174"/>
      <c r="T641" s="174"/>
      <c r="U641" s="174"/>
      <c r="V641" s="174"/>
      <c r="W641" s="174"/>
      <c r="X641" s="174"/>
      <c r="Y641" s="174"/>
      <c r="Z641" s="174"/>
    </row>
    <row r="642" ht="12.0" customHeight="1">
      <c r="A642" s="174"/>
      <c r="B642" s="174"/>
      <c r="C642" s="181"/>
      <c r="D642" s="174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P642" s="174"/>
      <c r="Q642" s="174"/>
      <c r="R642" s="174"/>
      <c r="S642" s="174"/>
      <c r="T642" s="174"/>
      <c r="U642" s="174"/>
      <c r="V642" s="174"/>
      <c r="W642" s="174"/>
      <c r="X642" s="174"/>
      <c r="Y642" s="174"/>
      <c r="Z642" s="174"/>
    </row>
    <row r="643" ht="12.0" customHeight="1">
      <c r="A643" s="174"/>
      <c r="B643" s="174"/>
      <c r="C643" s="181"/>
      <c r="D643" s="174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P643" s="174"/>
      <c r="Q643" s="174"/>
      <c r="R643" s="174"/>
      <c r="S643" s="174"/>
      <c r="T643" s="174"/>
      <c r="U643" s="174"/>
      <c r="V643" s="174"/>
      <c r="W643" s="174"/>
      <c r="X643" s="174"/>
      <c r="Y643" s="174"/>
      <c r="Z643" s="174"/>
    </row>
    <row r="644" ht="12.0" customHeight="1">
      <c r="A644" s="174"/>
      <c r="B644" s="174"/>
      <c r="C644" s="181"/>
      <c r="D644" s="174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P644" s="174"/>
      <c r="Q644" s="174"/>
      <c r="R644" s="174"/>
      <c r="S644" s="174"/>
      <c r="T644" s="174"/>
      <c r="U644" s="174"/>
      <c r="V644" s="174"/>
      <c r="W644" s="174"/>
      <c r="X644" s="174"/>
      <c r="Y644" s="174"/>
      <c r="Z644" s="174"/>
    </row>
    <row r="645" ht="12.0" customHeight="1">
      <c r="A645" s="174"/>
      <c r="B645" s="174"/>
      <c r="C645" s="181"/>
      <c r="D645" s="174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P645" s="174"/>
      <c r="Q645" s="174"/>
      <c r="R645" s="174"/>
      <c r="S645" s="174"/>
      <c r="T645" s="174"/>
      <c r="U645" s="174"/>
      <c r="V645" s="174"/>
      <c r="W645" s="174"/>
      <c r="X645" s="174"/>
      <c r="Y645" s="174"/>
      <c r="Z645" s="174"/>
    </row>
    <row r="646" ht="12.0" customHeight="1">
      <c r="A646" s="174"/>
      <c r="B646" s="174"/>
      <c r="C646" s="181"/>
      <c r="D646" s="174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P646" s="174"/>
      <c r="Q646" s="174"/>
      <c r="R646" s="174"/>
      <c r="S646" s="174"/>
      <c r="T646" s="174"/>
      <c r="U646" s="174"/>
      <c r="V646" s="174"/>
      <c r="W646" s="174"/>
      <c r="X646" s="174"/>
      <c r="Y646" s="174"/>
      <c r="Z646" s="174"/>
    </row>
    <row r="647" ht="12.0" customHeight="1">
      <c r="A647" s="174"/>
      <c r="B647" s="174"/>
      <c r="C647" s="181"/>
      <c r="D647" s="174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P647" s="174"/>
      <c r="Q647" s="174"/>
      <c r="R647" s="174"/>
      <c r="S647" s="174"/>
      <c r="T647" s="174"/>
      <c r="U647" s="174"/>
      <c r="V647" s="174"/>
      <c r="W647" s="174"/>
      <c r="X647" s="174"/>
      <c r="Y647" s="174"/>
      <c r="Z647" s="174"/>
    </row>
    <row r="648" ht="12.0" customHeight="1">
      <c r="A648" s="174"/>
      <c r="B648" s="174"/>
      <c r="C648" s="181"/>
      <c r="D648" s="174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P648" s="174"/>
      <c r="Q648" s="174"/>
      <c r="R648" s="174"/>
      <c r="S648" s="174"/>
      <c r="T648" s="174"/>
      <c r="U648" s="174"/>
      <c r="V648" s="174"/>
      <c r="W648" s="174"/>
      <c r="X648" s="174"/>
      <c r="Y648" s="174"/>
      <c r="Z648" s="174"/>
    </row>
    <row r="649" ht="12.0" customHeight="1">
      <c r="A649" s="174"/>
      <c r="B649" s="174"/>
      <c r="C649" s="181"/>
      <c r="D649" s="174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P649" s="174"/>
      <c r="Q649" s="174"/>
      <c r="R649" s="174"/>
      <c r="S649" s="174"/>
      <c r="T649" s="174"/>
      <c r="U649" s="174"/>
      <c r="V649" s="174"/>
      <c r="W649" s="174"/>
      <c r="X649" s="174"/>
      <c r="Y649" s="174"/>
      <c r="Z649" s="174"/>
    </row>
    <row r="650" ht="12.0" customHeight="1">
      <c r="A650" s="174"/>
      <c r="B650" s="174"/>
      <c r="C650" s="181"/>
      <c r="D650" s="174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P650" s="174"/>
      <c r="Q650" s="174"/>
      <c r="R650" s="174"/>
      <c r="S650" s="174"/>
      <c r="T650" s="174"/>
      <c r="U650" s="174"/>
      <c r="V650" s="174"/>
      <c r="W650" s="174"/>
      <c r="X650" s="174"/>
      <c r="Y650" s="174"/>
      <c r="Z650" s="174"/>
    </row>
    <row r="651" ht="12.0" customHeight="1">
      <c r="A651" s="174"/>
      <c r="B651" s="174"/>
      <c r="C651" s="181"/>
      <c r="D651" s="174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P651" s="174"/>
      <c r="Q651" s="174"/>
      <c r="R651" s="174"/>
      <c r="S651" s="174"/>
      <c r="T651" s="174"/>
      <c r="U651" s="174"/>
      <c r="V651" s="174"/>
      <c r="W651" s="174"/>
      <c r="X651" s="174"/>
      <c r="Y651" s="174"/>
      <c r="Z651" s="174"/>
    </row>
    <row r="652" ht="12.0" customHeight="1">
      <c r="A652" s="174"/>
      <c r="B652" s="174"/>
      <c r="C652" s="181"/>
      <c r="D652" s="174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P652" s="174"/>
      <c r="Q652" s="174"/>
      <c r="R652" s="174"/>
      <c r="S652" s="174"/>
      <c r="T652" s="174"/>
      <c r="U652" s="174"/>
      <c r="V652" s="174"/>
      <c r="W652" s="174"/>
      <c r="X652" s="174"/>
      <c r="Y652" s="174"/>
      <c r="Z652" s="174"/>
    </row>
    <row r="653" ht="12.0" customHeight="1">
      <c r="A653" s="174"/>
      <c r="B653" s="174"/>
      <c r="C653" s="181"/>
      <c r="D653" s="174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P653" s="174"/>
      <c r="Q653" s="174"/>
      <c r="R653" s="174"/>
      <c r="S653" s="174"/>
      <c r="T653" s="174"/>
      <c r="U653" s="174"/>
      <c r="V653" s="174"/>
      <c r="W653" s="174"/>
      <c r="X653" s="174"/>
      <c r="Y653" s="174"/>
      <c r="Z653" s="174"/>
    </row>
    <row r="654" ht="12.0" customHeight="1">
      <c r="A654" s="174"/>
      <c r="B654" s="174"/>
      <c r="C654" s="181"/>
      <c r="D654" s="174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P654" s="174"/>
      <c r="Q654" s="174"/>
      <c r="R654" s="174"/>
      <c r="S654" s="174"/>
      <c r="T654" s="174"/>
      <c r="U654" s="174"/>
      <c r="V654" s="174"/>
      <c r="W654" s="174"/>
      <c r="X654" s="174"/>
      <c r="Y654" s="174"/>
      <c r="Z654" s="174"/>
    </row>
    <row r="655" ht="12.0" customHeight="1">
      <c r="A655" s="174"/>
      <c r="B655" s="174"/>
      <c r="C655" s="181"/>
      <c r="D655" s="174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P655" s="174"/>
      <c r="Q655" s="174"/>
      <c r="R655" s="174"/>
      <c r="S655" s="174"/>
      <c r="T655" s="174"/>
      <c r="U655" s="174"/>
      <c r="V655" s="174"/>
      <c r="W655" s="174"/>
      <c r="X655" s="174"/>
      <c r="Y655" s="174"/>
      <c r="Z655" s="174"/>
    </row>
    <row r="656" ht="12.0" customHeight="1">
      <c r="A656" s="174"/>
      <c r="B656" s="174"/>
      <c r="C656" s="181"/>
      <c r="D656" s="174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P656" s="174"/>
      <c r="Q656" s="174"/>
      <c r="R656" s="174"/>
      <c r="S656" s="174"/>
      <c r="T656" s="174"/>
      <c r="U656" s="174"/>
      <c r="V656" s="174"/>
      <c r="W656" s="174"/>
      <c r="X656" s="174"/>
      <c r="Y656" s="174"/>
      <c r="Z656" s="174"/>
    </row>
    <row r="657" ht="12.0" customHeight="1">
      <c r="A657" s="174"/>
      <c r="B657" s="174"/>
      <c r="C657" s="181"/>
      <c r="D657" s="174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P657" s="174"/>
      <c r="Q657" s="174"/>
      <c r="R657" s="174"/>
      <c r="S657" s="174"/>
      <c r="T657" s="174"/>
      <c r="U657" s="174"/>
      <c r="V657" s="174"/>
      <c r="W657" s="174"/>
      <c r="X657" s="174"/>
      <c r="Y657" s="174"/>
      <c r="Z657" s="174"/>
    </row>
    <row r="658" ht="12.0" customHeight="1">
      <c r="A658" s="174"/>
      <c r="B658" s="174"/>
      <c r="C658" s="181"/>
      <c r="D658" s="174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P658" s="174"/>
      <c r="Q658" s="174"/>
      <c r="R658" s="174"/>
      <c r="S658" s="174"/>
      <c r="T658" s="174"/>
      <c r="U658" s="174"/>
      <c r="V658" s="174"/>
      <c r="W658" s="174"/>
      <c r="X658" s="174"/>
      <c r="Y658" s="174"/>
      <c r="Z658" s="174"/>
    </row>
    <row r="659" ht="12.0" customHeight="1">
      <c r="A659" s="174"/>
      <c r="B659" s="174"/>
      <c r="C659" s="181"/>
      <c r="D659" s="174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P659" s="174"/>
      <c r="Q659" s="174"/>
      <c r="R659" s="174"/>
      <c r="S659" s="174"/>
      <c r="T659" s="174"/>
      <c r="U659" s="174"/>
      <c r="V659" s="174"/>
      <c r="W659" s="174"/>
      <c r="X659" s="174"/>
      <c r="Y659" s="174"/>
      <c r="Z659" s="174"/>
    </row>
    <row r="660" ht="12.0" customHeight="1">
      <c r="A660" s="174"/>
      <c r="B660" s="174"/>
      <c r="C660" s="181"/>
      <c r="D660" s="174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P660" s="174"/>
      <c r="Q660" s="174"/>
      <c r="R660" s="174"/>
      <c r="S660" s="174"/>
      <c r="T660" s="174"/>
      <c r="U660" s="174"/>
      <c r="V660" s="174"/>
      <c r="W660" s="174"/>
      <c r="X660" s="174"/>
      <c r="Y660" s="174"/>
      <c r="Z660" s="174"/>
    </row>
    <row r="661" ht="12.0" customHeight="1">
      <c r="A661" s="174"/>
      <c r="B661" s="174"/>
      <c r="C661" s="181"/>
      <c r="D661" s="174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P661" s="174"/>
      <c r="Q661" s="174"/>
      <c r="R661" s="174"/>
      <c r="S661" s="174"/>
      <c r="T661" s="174"/>
      <c r="U661" s="174"/>
      <c r="V661" s="174"/>
      <c r="W661" s="174"/>
      <c r="X661" s="174"/>
      <c r="Y661" s="174"/>
      <c r="Z661" s="174"/>
    </row>
    <row r="662" ht="12.0" customHeight="1">
      <c r="A662" s="174"/>
      <c r="B662" s="174"/>
      <c r="C662" s="181"/>
      <c r="D662" s="174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P662" s="174"/>
      <c r="Q662" s="174"/>
      <c r="R662" s="174"/>
      <c r="S662" s="174"/>
      <c r="T662" s="174"/>
      <c r="U662" s="174"/>
      <c r="V662" s="174"/>
      <c r="W662" s="174"/>
      <c r="X662" s="174"/>
      <c r="Y662" s="174"/>
      <c r="Z662" s="174"/>
    </row>
    <row r="663" ht="12.0" customHeight="1">
      <c r="A663" s="174"/>
      <c r="B663" s="174"/>
      <c r="C663" s="181"/>
      <c r="D663" s="174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P663" s="174"/>
      <c r="Q663" s="174"/>
      <c r="R663" s="174"/>
      <c r="S663" s="174"/>
      <c r="T663" s="174"/>
      <c r="U663" s="174"/>
      <c r="V663" s="174"/>
      <c r="W663" s="174"/>
      <c r="X663" s="174"/>
      <c r="Y663" s="174"/>
      <c r="Z663" s="174"/>
    </row>
    <row r="664" ht="12.0" customHeight="1">
      <c r="A664" s="174"/>
      <c r="B664" s="174"/>
      <c r="C664" s="181"/>
      <c r="D664" s="174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P664" s="174"/>
      <c r="Q664" s="174"/>
      <c r="R664" s="174"/>
      <c r="S664" s="174"/>
      <c r="T664" s="174"/>
      <c r="U664" s="174"/>
      <c r="V664" s="174"/>
      <c r="W664" s="174"/>
      <c r="X664" s="174"/>
      <c r="Y664" s="174"/>
      <c r="Z664" s="174"/>
    </row>
    <row r="665" ht="12.0" customHeight="1">
      <c r="A665" s="174"/>
      <c r="B665" s="174"/>
      <c r="C665" s="181"/>
      <c r="D665" s="174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P665" s="174"/>
      <c r="Q665" s="174"/>
      <c r="R665" s="174"/>
      <c r="S665" s="174"/>
      <c r="T665" s="174"/>
      <c r="U665" s="174"/>
      <c r="V665" s="174"/>
      <c r="W665" s="174"/>
      <c r="X665" s="174"/>
      <c r="Y665" s="174"/>
      <c r="Z665" s="174"/>
    </row>
    <row r="666" ht="12.0" customHeight="1">
      <c r="A666" s="174"/>
      <c r="B666" s="174"/>
      <c r="C666" s="181"/>
      <c r="D666" s="174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P666" s="174"/>
      <c r="Q666" s="174"/>
      <c r="R666" s="174"/>
      <c r="S666" s="174"/>
      <c r="T666" s="174"/>
      <c r="U666" s="174"/>
      <c r="V666" s="174"/>
      <c r="W666" s="174"/>
      <c r="X666" s="174"/>
      <c r="Y666" s="174"/>
      <c r="Z666" s="174"/>
    </row>
    <row r="667" ht="12.0" customHeight="1">
      <c r="A667" s="174"/>
      <c r="B667" s="174"/>
      <c r="C667" s="181"/>
      <c r="D667" s="174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P667" s="174"/>
      <c r="Q667" s="174"/>
      <c r="R667" s="174"/>
      <c r="S667" s="174"/>
      <c r="T667" s="174"/>
      <c r="U667" s="174"/>
      <c r="V667" s="174"/>
      <c r="W667" s="174"/>
      <c r="X667" s="174"/>
      <c r="Y667" s="174"/>
      <c r="Z667" s="174"/>
    </row>
    <row r="668" ht="12.0" customHeight="1">
      <c r="A668" s="174"/>
      <c r="B668" s="174"/>
      <c r="C668" s="181"/>
      <c r="D668" s="174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P668" s="174"/>
      <c r="Q668" s="174"/>
      <c r="R668" s="174"/>
      <c r="S668" s="174"/>
      <c r="T668" s="174"/>
      <c r="U668" s="174"/>
      <c r="V668" s="174"/>
      <c r="W668" s="174"/>
      <c r="X668" s="174"/>
      <c r="Y668" s="174"/>
      <c r="Z668" s="174"/>
    </row>
    <row r="669" ht="12.0" customHeight="1">
      <c r="A669" s="174"/>
      <c r="B669" s="174"/>
      <c r="C669" s="181"/>
      <c r="D669" s="174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P669" s="174"/>
      <c r="Q669" s="174"/>
      <c r="R669" s="174"/>
      <c r="S669" s="174"/>
      <c r="T669" s="174"/>
      <c r="U669" s="174"/>
      <c r="V669" s="174"/>
      <c r="W669" s="174"/>
      <c r="X669" s="174"/>
      <c r="Y669" s="174"/>
      <c r="Z669" s="174"/>
    </row>
    <row r="670" ht="12.0" customHeight="1">
      <c r="A670" s="174"/>
      <c r="B670" s="174"/>
      <c r="C670" s="181"/>
      <c r="D670" s="174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P670" s="174"/>
      <c r="Q670" s="174"/>
      <c r="R670" s="174"/>
      <c r="S670" s="174"/>
      <c r="T670" s="174"/>
      <c r="U670" s="174"/>
      <c r="V670" s="174"/>
      <c r="W670" s="174"/>
      <c r="X670" s="174"/>
      <c r="Y670" s="174"/>
      <c r="Z670" s="174"/>
    </row>
    <row r="671" ht="12.0" customHeight="1">
      <c r="A671" s="174"/>
      <c r="B671" s="174"/>
      <c r="C671" s="181"/>
      <c r="D671" s="174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P671" s="174"/>
      <c r="Q671" s="174"/>
      <c r="R671" s="174"/>
      <c r="S671" s="174"/>
      <c r="T671" s="174"/>
      <c r="U671" s="174"/>
      <c r="V671" s="174"/>
      <c r="W671" s="174"/>
      <c r="X671" s="174"/>
      <c r="Y671" s="174"/>
      <c r="Z671" s="174"/>
    </row>
    <row r="672" ht="12.0" customHeight="1">
      <c r="A672" s="174"/>
      <c r="B672" s="174"/>
      <c r="C672" s="181"/>
      <c r="D672" s="174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P672" s="174"/>
      <c r="Q672" s="174"/>
      <c r="R672" s="174"/>
      <c r="S672" s="174"/>
      <c r="T672" s="174"/>
      <c r="U672" s="174"/>
      <c r="V672" s="174"/>
      <c r="W672" s="174"/>
      <c r="X672" s="174"/>
      <c r="Y672" s="174"/>
      <c r="Z672" s="174"/>
    </row>
    <row r="673" ht="12.0" customHeight="1">
      <c r="A673" s="174"/>
      <c r="B673" s="174"/>
      <c r="C673" s="181"/>
      <c r="D673" s="174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P673" s="174"/>
      <c r="Q673" s="174"/>
      <c r="R673" s="174"/>
      <c r="S673" s="174"/>
      <c r="T673" s="174"/>
      <c r="U673" s="174"/>
      <c r="V673" s="174"/>
      <c r="W673" s="174"/>
      <c r="X673" s="174"/>
      <c r="Y673" s="174"/>
      <c r="Z673" s="174"/>
    </row>
    <row r="674" ht="12.0" customHeight="1">
      <c r="A674" s="174"/>
      <c r="B674" s="174"/>
      <c r="C674" s="181"/>
      <c r="D674" s="174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P674" s="174"/>
      <c r="Q674" s="174"/>
      <c r="R674" s="174"/>
      <c r="S674" s="174"/>
      <c r="T674" s="174"/>
      <c r="U674" s="174"/>
      <c r="V674" s="174"/>
      <c r="W674" s="174"/>
      <c r="X674" s="174"/>
      <c r="Y674" s="174"/>
      <c r="Z674" s="174"/>
    </row>
    <row r="675" ht="12.0" customHeight="1">
      <c r="A675" s="174"/>
      <c r="B675" s="174"/>
      <c r="C675" s="181"/>
      <c r="D675" s="174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P675" s="174"/>
      <c r="Q675" s="174"/>
      <c r="R675" s="174"/>
      <c r="S675" s="174"/>
      <c r="T675" s="174"/>
      <c r="U675" s="174"/>
      <c r="V675" s="174"/>
      <c r="W675" s="174"/>
      <c r="X675" s="174"/>
      <c r="Y675" s="174"/>
      <c r="Z675" s="174"/>
    </row>
    <row r="676" ht="12.0" customHeight="1">
      <c r="A676" s="174"/>
      <c r="B676" s="174"/>
      <c r="C676" s="181"/>
      <c r="D676" s="174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P676" s="174"/>
      <c r="Q676" s="174"/>
      <c r="R676" s="174"/>
      <c r="S676" s="174"/>
      <c r="T676" s="174"/>
      <c r="U676" s="174"/>
      <c r="V676" s="174"/>
      <c r="W676" s="174"/>
      <c r="X676" s="174"/>
      <c r="Y676" s="174"/>
      <c r="Z676" s="174"/>
    </row>
    <row r="677" ht="12.0" customHeight="1">
      <c r="A677" s="174"/>
      <c r="B677" s="174"/>
      <c r="C677" s="181"/>
      <c r="D677" s="174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P677" s="174"/>
      <c r="Q677" s="174"/>
      <c r="R677" s="174"/>
      <c r="S677" s="174"/>
      <c r="T677" s="174"/>
      <c r="U677" s="174"/>
      <c r="V677" s="174"/>
      <c r="W677" s="174"/>
      <c r="X677" s="174"/>
      <c r="Y677" s="174"/>
      <c r="Z677" s="174"/>
    </row>
    <row r="678" ht="12.0" customHeight="1">
      <c r="A678" s="174"/>
      <c r="B678" s="174"/>
      <c r="C678" s="181"/>
      <c r="D678" s="174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P678" s="174"/>
      <c r="Q678" s="174"/>
      <c r="R678" s="174"/>
      <c r="S678" s="174"/>
      <c r="T678" s="174"/>
      <c r="U678" s="174"/>
      <c r="V678" s="174"/>
      <c r="W678" s="174"/>
      <c r="X678" s="174"/>
      <c r="Y678" s="174"/>
      <c r="Z678" s="174"/>
    </row>
    <row r="679" ht="12.0" customHeight="1">
      <c r="A679" s="174"/>
      <c r="B679" s="174"/>
      <c r="C679" s="181"/>
      <c r="D679" s="174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P679" s="174"/>
      <c r="Q679" s="174"/>
      <c r="R679" s="174"/>
      <c r="S679" s="174"/>
      <c r="T679" s="174"/>
      <c r="U679" s="174"/>
      <c r="V679" s="174"/>
      <c r="W679" s="174"/>
      <c r="X679" s="174"/>
      <c r="Y679" s="174"/>
      <c r="Z679" s="174"/>
    </row>
    <row r="680" ht="12.0" customHeight="1">
      <c r="A680" s="174"/>
      <c r="B680" s="174"/>
      <c r="C680" s="181"/>
      <c r="D680" s="174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P680" s="174"/>
      <c r="Q680" s="174"/>
      <c r="R680" s="174"/>
      <c r="S680" s="174"/>
      <c r="T680" s="174"/>
      <c r="U680" s="174"/>
      <c r="V680" s="174"/>
      <c r="W680" s="174"/>
      <c r="X680" s="174"/>
      <c r="Y680" s="174"/>
      <c r="Z680" s="174"/>
    </row>
    <row r="681" ht="12.0" customHeight="1">
      <c r="A681" s="174"/>
      <c r="B681" s="174"/>
      <c r="C681" s="181"/>
      <c r="D681" s="174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P681" s="174"/>
      <c r="Q681" s="174"/>
      <c r="R681" s="174"/>
      <c r="S681" s="174"/>
      <c r="T681" s="174"/>
      <c r="U681" s="174"/>
      <c r="V681" s="174"/>
      <c r="W681" s="174"/>
      <c r="X681" s="174"/>
      <c r="Y681" s="174"/>
      <c r="Z681" s="174"/>
    </row>
    <row r="682" ht="12.0" customHeight="1">
      <c r="A682" s="174"/>
      <c r="B682" s="174"/>
      <c r="C682" s="181"/>
      <c r="D682" s="174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P682" s="174"/>
      <c r="Q682" s="174"/>
      <c r="R682" s="174"/>
      <c r="S682" s="174"/>
      <c r="T682" s="174"/>
      <c r="U682" s="174"/>
      <c r="V682" s="174"/>
      <c r="W682" s="174"/>
      <c r="X682" s="174"/>
      <c r="Y682" s="174"/>
      <c r="Z682" s="174"/>
    </row>
    <row r="683" ht="12.0" customHeight="1">
      <c r="A683" s="174"/>
      <c r="B683" s="174"/>
      <c r="C683" s="181"/>
      <c r="D683" s="174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P683" s="174"/>
      <c r="Q683" s="174"/>
      <c r="R683" s="174"/>
      <c r="S683" s="174"/>
      <c r="T683" s="174"/>
      <c r="U683" s="174"/>
      <c r="V683" s="174"/>
      <c r="W683" s="174"/>
      <c r="X683" s="174"/>
      <c r="Y683" s="174"/>
      <c r="Z683" s="174"/>
    </row>
    <row r="684" ht="12.0" customHeight="1">
      <c r="A684" s="174"/>
      <c r="B684" s="174"/>
      <c r="C684" s="181"/>
      <c r="D684" s="174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P684" s="174"/>
      <c r="Q684" s="174"/>
      <c r="R684" s="174"/>
      <c r="S684" s="174"/>
      <c r="T684" s="174"/>
      <c r="U684" s="174"/>
      <c r="V684" s="174"/>
      <c r="W684" s="174"/>
      <c r="X684" s="174"/>
      <c r="Y684" s="174"/>
      <c r="Z684" s="174"/>
    </row>
    <row r="685" ht="12.0" customHeight="1">
      <c r="A685" s="174"/>
      <c r="B685" s="174"/>
      <c r="C685" s="181"/>
      <c r="D685" s="174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P685" s="174"/>
      <c r="Q685" s="174"/>
      <c r="R685" s="174"/>
      <c r="S685" s="174"/>
      <c r="T685" s="174"/>
      <c r="U685" s="174"/>
      <c r="V685" s="174"/>
      <c r="W685" s="174"/>
      <c r="X685" s="174"/>
      <c r="Y685" s="174"/>
      <c r="Z685" s="174"/>
    </row>
    <row r="686" ht="12.0" customHeight="1">
      <c r="A686" s="174"/>
      <c r="B686" s="174"/>
      <c r="C686" s="181"/>
      <c r="D686" s="174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P686" s="174"/>
      <c r="Q686" s="174"/>
      <c r="R686" s="174"/>
      <c r="S686" s="174"/>
      <c r="T686" s="174"/>
      <c r="U686" s="174"/>
      <c r="V686" s="174"/>
      <c r="W686" s="174"/>
      <c r="X686" s="174"/>
      <c r="Y686" s="174"/>
      <c r="Z686" s="174"/>
    </row>
    <row r="687" ht="12.0" customHeight="1">
      <c r="A687" s="174"/>
      <c r="B687" s="174"/>
      <c r="C687" s="181"/>
      <c r="D687" s="174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P687" s="174"/>
      <c r="Q687" s="174"/>
      <c r="R687" s="174"/>
      <c r="S687" s="174"/>
      <c r="T687" s="174"/>
      <c r="U687" s="174"/>
      <c r="V687" s="174"/>
      <c r="W687" s="174"/>
      <c r="X687" s="174"/>
      <c r="Y687" s="174"/>
      <c r="Z687" s="174"/>
    </row>
    <row r="688" ht="12.0" customHeight="1">
      <c r="A688" s="174"/>
      <c r="B688" s="174"/>
      <c r="C688" s="181"/>
      <c r="D688" s="174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P688" s="174"/>
      <c r="Q688" s="174"/>
      <c r="R688" s="174"/>
      <c r="S688" s="174"/>
      <c r="T688" s="174"/>
      <c r="U688" s="174"/>
      <c r="V688" s="174"/>
      <c r="W688" s="174"/>
      <c r="X688" s="174"/>
      <c r="Y688" s="174"/>
      <c r="Z688" s="174"/>
    </row>
    <row r="689" ht="12.0" customHeight="1">
      <c r="A689" s="174"/>
      <c r="B689" s="174"/>
      <c r="C689" s="181"/>
      <c r="D689" s="174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P689" s="174"/>
      <c r="Q689" s="174"/>
      <c r="R689" s="174"/>
      <c r="S689" s="174"/>
      <c r="T689" s="174"/>
      <c r="U689" s="174"/>
      <c r="V689" s="174"/>
      <c r="W689" s="174"/>
      <c r="X689" s="174"/>
      <c r="Y689" s="174"/>
      <c r="Z689" s="174"/>
    </row>
    <row r="690" ht="12.0" customHeight="1">
      <c r="A690" s="174"/>
      <c r="B690" s="174"/>
      <c r="C690" s="181"/>
      <c r="D690" s="174"/>
      <c r="E690" s="174"/>
      <c r="F690" s="174"/>
      <c r="G690" s="174"/>
      <c r="H690" s="174"/>
      <c r="I690" s="174"/>
      <c r="J690" s="174"/>
      <c r="K690" s="174"/>
      <c r="L690" s="174"/>
      <c r="M690" s="174"/>
      <c r="N690" s="174"/>
      <c r="O690" s="174"/>
      <c r="P690" s="174"/>
      <c r="Q690" s="174"/>
      <c r="R690" s="174"/>
      <c r="S690" s="174"/>
      <c r="T690" s="174"/>
      <c r="U690" s="174"/>
      <c r="V690" s="174"/>
      <c r="W690" s="174"/>
      <c r="X690" s="174"/>
      <c r="Y690" s="174"/>
      <c r="Z690" s="174"/>
    </row>
    <row r="691" ht="12.0" customHeight="1">
      <c r="A691" s="174"/>
      <c r="B691" s="174"/>
      <c r="C691" s="181"/>
      <c r="D691" s="174"/>
      <c r="E691" s="174"/>
      <c r="F691" s="174"/>
      <c r="G691" s="174"/>
      <c r="H691" s="174"/>
      <c r="I691" s="174"/>
      <c r="J691" s="174"/>
      <c r="K691" s="174"/>
      <c r="L691" s="174"/>
      <c r="M691" s="174"/>
      <c r="N691" s="174"/>
      <c r="O691" s="174"/>
      <c r="P691" s="174"/>
      <c r="Q691" s="174"/>
      <c r="R691" s="174"/>
      <c r="S691" s="174"/>
      <c r="T691" s="174"/>
      <c r="U691" s="174"/>
      <c r="V691" s="174"/>
      <c r="W691" s="174"/>
      <c r="X691" s="174"/>
      <c r="Y691" s="174"/>
      <c r="Z691" s="174"/>
    </row>
    <row r="692" ht="12.0" customHeight="1">
      <c r="A692" s="174"/>
      <c r="B692" s="174"/>
      <c r="C692" s="181"/>
      <c r="D692" s="174"/>
      <c r="E692" s="174"/>
      <c r="F692" s="174"/>
      <c r="G692" s="174"/>
      <c r="H692" s="174"/>
      <c r="I692" s="174"/>
      <c r="J692" s="174"/>
      <c r="K692" s="174"/>
      <c r="L692" s="174"/>
      <c r="M692" s="174"/>
      <c r="N692" s="174"/>
      <c r="O692" s="174"/>
      <c r="P692" s="174"/>
      <c r="Q692" s="174"/>
      <c r="R692" s="174"/>
      <c r="S692" s="174"/>
      <c r="T692" s="174"/>
      <c r="U692" s="174"/>
      <c r="V692" s="174"/>
      <c r="W692" s="174"/>
      <c r="X692" s="174"/>
      <c r="Y692" s="174"/>
      <c r="Z692" s="174"/>
    </row>
    <row r="693" ht="12.0" customHeight="1">
      <c r="A693" s="174"/>
      <c r="B693" s="174"/>
      <c r="C693" s="181"/>
      <c r="D693" s="174"/>
      <c r="E693" s="174"/>
      <c r="F693" s="174"/>
      <c r="G693" s="174"/>
      <c r="H693" s="174"/>
      <c r="I693" s="174"/>
      <c r="J693" s="174"/>
      <c r="K693" s="174"/>
      <c r="L693" s="174"/>
      <c r="M693" s="174"/>
      <c r="N693" s="174"/>
      <c r="O693" s="174"/>
      <c r="P693" s="174"/>
      <c r="Q693" s="174"/>
      <c r="R693" s="174"/>
      <c r="S693" s="174"/>
      <c r="T693" s="174"/>
      <c r="U693" s="174"/>
      <c r="V693" s="174"/>
      <c r="W693" s="174"/>
      <c r="X693" s="174"/>
      <c r="Y693" s="174"/>
      <c r="Z693" s="174"/>
    </row>
    <row r="694" ht="12.0" customHeight="1">
      <c r="A694" s="174"/>
      <c r="B694" s="174"/>
      <c r="C694" s="181"/>
      <c r="D694" s="174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P694" s="174"/>
      <c r="Q694" s="174"/>
      <c r="R694" s="174"/>
      <c r="S694" s="174"/>
      <c r="T694" s="174"/>
      <c r="U694" s="174"/>
      <c r="V694" s="174"/>
      <c r="W694" s="174"/>
      <c r="X694" s="174"/>
      <c r="Y694" s="174"/>
      <c r="Z694" s="174"/>
    </row>
    <row r="695" ht="12.0" customHeight="1">
      <c r="A695" s="174"/>
      <c r="B695" s="174"/>
      <c r="C695" s="181"/>
      <c r="D695" s="174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P695" s="174"/>
      <c r="Q695" s="174"/>
      <c r="R695" s="174"/>
      <c r="S695" s="174"/>
      <c r="T695" s="174"/>
      <c r="U695" s="174"/>
      <c r="V695" s="174"/>
      <c r="W695" s="174"/>
      <c r="X695" s="174"/>
      <c r="Y695" s="174"/>
      <c r="Z695" s="174"/>
    </row>
    <row r="696" ht="12.0" customHeight="1">
      <c r="A696" s="174"/>
      <c r="B696" s="174"/>
      <c r="C696" s="181"/>
      <c r="D696" s="174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P696" s="174"/>
      <c r="Q696" s="174"/>
      <c r="R696" s="174"/>
      <c r="S696" s="174"/>
      <c r="T696" s="174"/>
      <c r="U696" s="174"/>
      <c r="V696" s="174"/>
      <c r="W696" s="174"/>
      <c r="X696" s="174"/>
      <c r="Y696" s="174"/>
      <c r="Z696" s="174"/>
    </row>
    <row r="697" ht="12.0" customHeight="1">
      <c r="A697" s="174"/>
      <c r="B697" s="174"/>
      <c r="C697" s="181"/>
      <c r="D697" s="174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P697" s="174"/>
      <c r="Q697" s="174"/>
      <c r="R697" s="174"/>
      <c r="S697" s="174"/>
      <c r="T697" s="174"/>
      <c r="U697" s="174"/>
      <c r="V697" s="174"/>
      <c r="W697" s="174"/>
      <c r="X697" s="174"/>
      <c r="Y697" s="174"/>
      <c r="Z697" s="174"/>
    </row>
    <row r="698" ht="12.0" customHeight="1">
      <c r="A698" s="174"/>
      <c r="B698" s="174"/>
      <c r="C698" s="181"/>
      <c r="D698" s="174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P698" s="174"/>
      <c r="Q698" s="174"/>
      <c r="R698" s="174"/>
      <c r="S698" s="174"/>
      <c r="T698" s="174"/>
      <c r="U698" s="174"/>
      <c r="V698" s="174"/>
      <c r="W698" s="174"/>
      <c r="X698" s="174"/>
      <c r="Y698" s="174"/>
      <c r="Z698" s="174"/>
    </row>
    <row r="699" ht="12.0" customHeight="1">
      <c r="A699" s="174"/>
      <c r="B699" s="174"/>
      <c r="C699" s="181"/>
      <c r="D699" s="174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P699" s="174"/>
      <c r="Q699" s="174"/>
      <c r="R699" s="174"/>
      <c r="S699" s="174"/>
      <c r="T699" s="174"/>
      <c r="U699" s="174"/>
      <c r="V699" s="174"/>
      <c r="W699" s="174"/>
      <c r="X699" s="174"/>
      <c r="Y699" s="174"/>
      <c r="Z699" s="174"/>
    </row>
    <row r="700" ht="12.0" customHeight="1">
      <c r="A700" s="174"/>
      <c r="B700" s="174"/>
      <c r="C700" s="181"/>
      <c r="D700" s="174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P700" s="174"/>
      <c r="Q700" s="174"/>
      <c r="R700" s="174"/>
      <c r="S700" s="174"/>
      <c r="T700" s="174"/>
      <c r="U700" s="174"/>
      <c r="V700" s="174"/>
      <c r="W700" s="174"/>
      <c r="X700" s="174"/>
      <c r="Y700" s="174"/>
      <c r="Z700" s="174"/>
    </row>
    <row r="701" ht="12.0" customHeight="1">
      <c r="A701" s="174"/>
      <c r="B701" s="174"/>
      <c r="C701" s="181"/>
      <c r="D701" s="174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P701" s="174"/>
      <c r="Q701" s="174"/>
      <c r="R701" s="174"/>
      <c r="S701" s="174"/>
      <c r="T701" s="174"/>
      <c r="U701" s="174"/>
      <c r="V701" s="174"/>
      <c r="W701" s="174"/>
      <c r="X701" s="174"/>
      <c r="Y701" s="174"/>
      <c r="Z701" s="174"/>
    </row>
    <row r="702" ht="12.0" customHeight="1">
      <c r="A702" s="174"/>
      <c r="B702" s="174"/>
      <c r="C702" s="181"/>
      <c r="D702" s="174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P702" s="174"/>
      <c r="Q702" s="174"/>
      <c r="R702" s="174"/>
      <c r="S702" s="174"/>
      <c r="T702" s="174"/>
      <c r="U702" s="174"/>
      <c r="V702" s="174"/>
      <c r="W702" s="174"/>
      <c r="X702" s="174"/>
      <c r="Y702" s="174"/>
      <c r="Z702" s="174"/>
    </row>
    <row r="703" ht="12.0" customHeight="1">
      <c r="A703" s="174"/>
      <c r="B703" s="174"/>
      <c r="C703" s="181"/>
      <c r="D703" s="174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P703" s="174"/>
      <c r="Q703" s="174"/>
      <c r="R703" s="174"/>
      <c r="S703" s="174"/>
      <c r="T703" s="174"/>
      <c r="U703" s="174"/>
      <c r="V703" s="174"/>
      <c r="W703" s="174"/>
      <c r="X703" s="174"/>
      <c r="Y703" s="174"/>
      <c r="Z703" s="174"/>
    </row>
    <row r="704" ht="12.0" customHeight="1">
      <c r="A704" s="174"/>
      <c r="B704" s="174"/>
      <c r="C704" s="181"/>
      <c r="D704" s="174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P704" s="174"/>
      <c r="Q704" s="174"/>
      <c r="R704" s="174"/>
      <c r="S704" s="174"/>
      <c r="T704" s="174"/>
      <c r="U704" s="174"/>
      <c r="V704" s="174"/>
      <c r="W704" s="174"/>
      <c r="X704" s="174"/>
      <c r="Y704" s="174"/>
      <c r="Z704" s="174"/>
    </row>
    <row r="705" ht="12.0" customHeight="1">
      <c r="A705" s="174"/>
      <c r="B705" s="174"/>
      <c r="C705" s="181"/>
      <c r="D705" s="174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P705" s="174"/>
      <c r="Q705" s="174"/>
      <c r="R705" s="174"/>
      <c r="S705" s="174"/>
      <c r="T705" s="174"/>
      <c r="U705" s="174"/>
      <c r="V705" s="174"/>
      <c r="W705" s="174"/>
      <c r="X705" s="174"/>
      <c r="Y705" s="174"/>
      <c r="Z705" s="174"/>
    </row>
    <row r="706" ht="12.0" customHeight="1">
      <c r="A706" s="174"/>
      <c r="B706" s="174"/>
      <c r="C706" s="181"/>
      <c r="D706" s="174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P706" s="174"/>
      <c r="Q706" s="174"/>
      <c r="R706" s="174"/>
      <c r="S706" s="174"/>
      <c r="T706" s="174"/>
      <c r="U706" s="174"/>
      <c r="V706" s="174"/>
      <c r="W706" s="174"/>
      <c r="X706" s="174"/>
      <c r="Y706" s="174"/>
      <c r="Z706" s="174"/>
    </row>
    <row r="707" ht="12.0" customHeight="1">
      <c r="A707" s="174"/>
      <c r="B707" s="174"/>
      <c r="C707" s="181"/>
      <c r="D707" s="174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P707" s="174"/>
      <c r="Q707" s="174"/>
      <c r="R707" s="174"/>
      <c r="S707" s="174"/>
      <c r="T707" s="174"/>
      <c r="U707" s="174"/>
      <c r="V707" s="174"/>
      <c r="W707" s="174"/>
      <c r="X707" s="174"/>
      <c r="Y707" s="174"/>
      <c r="Z707" s="174"/>
    </row>
    <row r="708" ht="12.0" customHeight="1">
      <c r="A708" s="174"/>
      <c r="B708" s="174"/>
      <c r="C708" s="181"/>
      <c r="D708" s="174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P708" s="174"/>
      <c r="Q708" s="174"/>
      <c r="R708" s="174"/>
      <c r="S708" s="174"/>
      <c r="T708" s="174"/>
      <c r="U708" s="174"/>
      <c r="V708" s="174"/>
      <c r="W708" s="174"/>
      <c r="X708" s="174"/>
      <c r="Y708" s="174"/>
      <c r="Z708" s="174"/>
    </row>
    <row r="709" ht="12.0" customHeight="1">
      <c r="A709" s="174"/>
      <c r="B709" s="174"/>
      <c r="C709" s="181"/>
      <c r="D709" s="174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P709" s="174"/>
      <c r="Q709" s="174"/>
      <c r="R709" s="174"/>
      <c r="S709" s="174"/>
      <c r="T709" s="174"/>
      <c r="U709" s="174"/>
      <c r="V709" s="174"/>
      <c r="W709" s="174"/>
      <c r="X709" s="174"/>
      <c r="Y709" s="174"/>
      <c r="Z709" s="174"/>
    </row>
    <row r="710" ht="12.0" customHeight="1">
      <c r="A710" s="174"/>
      <c r="B710" s="174"/>
      <c r="C710" s="181"/>
      <c r="D710" s="174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P710" s="174"/>
      <c r="Q710" s="174"/>
      <c r="R710" s="174"/>
      <c r="S710" s="174"/>
      <c r="T710" s="174"/>
      <c r="U710" s="174"/>
      <c r="V710" s="174"/>
      <c r="W710" s="174"/>
      <c r="X710" s="174"/>
      <c r="Y710" s="174"/>
      <c r="Z710" s="174"/>
    </row>
    <row r="711" ht="12.0" customHeight="1">
      <c r="A711" s="174"/>
      <c r="B711" s="174"/>
      <c r="C711" s="181"/>
      <c r="D711" s="174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P711" s="174"/>
      <c r="Q711" s="174"/>
      <c r="R711" s="174"/>
      <c r="S711" s="174"/>
      <c r="T711" s="174"/>
      <c r="U711" s="174"/>
      <c r="V711" s="174"/>
      <c r="W711" s="174"/>
      <c r="X711" s="174"/>
      <c r="Y711" s="174"/>
      <c r="Z711" s="174"/>
    </row>
    <row r="712" ht="12.0" customHeight="1">
      <c r="A712" s="174"/>
      <c r="B712" s="174"/>
      <c r="C712" s="181"/>
      <c r="D712" s="174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P712" s="174"/>
      <c r="Q712" s="174"/>
      <c r="R712" s="174"/>
      <c r="S712" s="174"/>
      <c r="T712" s="174"/>
      <c r="U712" s="174"/>
      <c r="V712" s="174"/>
      <c r="W712" s="174"/>
      <c r="X712" s="174"/>
      <c r="Y712" s="174"/>
      <c r="Z712" s="174"/>
    </row>
    <row r="713" ht="12.0" customHeight="1">
      <c r="A713" s="174"/>
      <c r="B713" s="174"/>
      <c r="C713" s="181"/>
      <c r="D713" s="174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P713" s="174"/>
      <c r="Q713" s="174"/>
      <c r="R713" s="174"/>
      <c r="S713" s="174"/>
      <c r="T713" s="174"/>
      <c r="U713" s="174"/>
      <c r="V713" s="174"/>
      <c r="W713" s="174"/>
      <c r="X713" s="174"/>
      <c r="Y713" s="174"/>
      <c r="Z713" s="174"/>
    </row>
    <row r="714" ht="12.0" customHeight="1">
      <c r="A714" s="174"/>
      <c r="B714" s="174"/>
      <c r="C714" s="181"/>
      <c r="D714" s="174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P714" s="174"/>
      <c r="Q714" s="174"/>
      <c r="R714" s="174"/>
      <c r="S714" s="174"/>
      <c r="T714" s="174"/>
      <c r="U714" s="174"/>
      <c r="V714" s="174"/>
      <c r="W714" s="174"/>
      <c r="X714" s="174"/>
      <c r="Y714" s="174"/>
      <c r="Z714" s="174"/>
    </row>
    <row r="715" ht="12.0" customHeight="1">
      <c r="A715" s="174"/>
      <c r="B715" s="174"/>
      <c r="C715" s="181"/>
      <c r="D715" s="174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P715" s="174"/>
      <c r="Q715" s="174"/>
      <c r="R715" s="174"/>
      <c r="S715" s="174"/>
      <c r="T715" s="174"/>
      <c r="U715" s="174"/>
      <c r="V715" s="174"/>
      <c r="W715" s="174"/>
      <c r="X715" s="174"/>
      <c r="Y715" s="174"/>
      <c r="Z715" s="174"/>
    </row>
    <row r="716" ht="12.0" customHeight="1">
      <c r="A716" s="174"/>
      <c r="B716" s="174"/>
      <c r="C716" s="181"/>
      <c r="D716" s="174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P716" s="174"/>
      <c r="Q716" s="174"/>
      <c r="R716" s="174"/>
      <c r="S716" s="174"/>
      <c r="T716" s="174"/>
      <c r="U716" s="174"/>
      <c r="V716" s="174"/>
      <c r="W716" s="174"/>
      <c r="X716" s="174"/>
      <c r="Y716" s="174"/>
      <c r="Z716" s="174"/>
    </row>
    <row r="717" ht="12.0" customHeight="1">
      <c r="A717" s="174"/>
      <c r="B717" s="174"/>
      <c r="C717" s="181"/>
      <c r="D717" s="174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P717" s="174"/>
      <c r="Q717" s="174"/>
      <c r="R717" s="174"/>
      <c r="S717" s="174"/>
      <c r="T717" s="174"/>
      <c r="U717" s="174"/>
      <c r="V717" s="174"/>
      <c r="W717" s="174"/>
      <c r="X717" s="174"/>
      <c r="Y717" s="174"/>
      <c r="Z717" s="174"/>
    </row>
    <row r="718" ht="12.0" customHeight="1">
      <c r="A718" s="174"/>
      <c r="B718" s="174"/>
      <c r="C718" s="181"/>
      <c r="D718" s="174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P718" s="174"/>
      <c r="Q718" s="174"/>
      <c r="R718" s="174"/>
      <c r="S718" s="174"/>
      <c r="T718" s="174"/>
      <c r="U718" s="174"/>
      <c r="V718" s="174"/>
      <c r="W718" s="174"/>
      <c r="X718" s="174"/>
      <c r="Y718" s="174"/>
      <c r="Z718" s="174"/>
    </row>
    <row r="719" ht="12.0" customHeight="1">
      <c r="A719" s="174"/>
      <c r="B719" s="174"/>
      <c r="C719" s="181"/>
      <c r="D719" s="174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P719" s="174"/>
      <c r="Q719" s="174"/>
      <c r="R719" s="174"/>
      <c r="S719" s="174"/>
      <c r="T719" s="174"/>
      <c r="U719" s="174"/>
      <c r="V719" s="174"/>
      <c r="W719" s="174"/>
      <c r="X719" s="174"/>
      <c r="Y719" s="174"/>
      <c r="Z719" s="174"/>
    </row>
    <row r="720" ht="12.0" customHeight="1">
      <c r="A720" s="174"/>
      <c r="B720" s="174"/>
      <c r="C720" s="181"/>
      <c r="D720" s="174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P720" s="174"/>
      <c r="Q720" s="174"/>
      <c r="R720" s="174"/>
      <c r="S720" s="174"/>
      <c r="T720" s="174"/>
      <c r="U720" s="174"/>
      <c r="V720" s="174"/>
      <c r="W720" s="174"/>
      <c r="X720" s="174"/>
      <c r="Y720" s="174"/>
      <c r="Z720" s="174"/>
    </row>
    <row r="721" ht="12.0" customHeight="1">
      <c r="A721" s="174"/>
      <c r="B721" s="174"/>
      <c r="C721" s="181"/>
      <c r="D721" s="174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P721" s="174"/>
      <c r="Q721" s="174"/>
      <c r="R721" s="174"/>
      <c r="S721" s="174"/>
      <c r="T721" s="174"/>
      <c r="U721" s="174"/>
      <c r="V721" s="174"/>
      <c r="W721" s="174"/>
      <c r="X721" s="174"/>
      <c r="Y721" s="174"/>
      <c r="Z721" s="174"/>
    </row>
    <row r="722" ht="12.0" customHeight="1">
      <c r="A722" s="174"/>
      <c r="B722" s="174"/>
      <c r="C722" s="181"/>
      <c r="D722" s="174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P722" s="174"/>
      <c r="Q722" s="174"/>
      <c r="R722" s="174"/>
      <c r="S722" s="174"/>
      <c r="T722" s="174"/>
      <c r="U722" s="174"/>
      <c r="V722" s="174"/>
      <c r="W722" s="174"/>
      <c r="X722" s="174"/>
      <c r="Y722" s="174"/>
      <c r="Z722" s="174"/>
    </row>
    <row r="723" ht="12.0" customHeight="1">
      <c r="A723" s="174"/>
      <c r="B723" s="174"/>
      <c r="C723" s="181"/>
      <c r="D723" s="174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P723" s="174"/>
      <c r="Q723" s="174"/>
      <c r="R723" s="174"/>
      <c r="S723" s="174"/>
      <c r="T723" s="174"/>
      <c r="U723" s="174"/>
      <c r="V723" s="174"/>
      <c r="W723" s="174"/>
      <c r="X723" s="174"/>
      <c r="Y723" s="174"/>
      <c r="Z723" s="174"/>
    </row>
    <row r="724" ht="12.0" customHeight="1">
      <c r="A724" s="174"/>
      <c r="B724" s="174"/>
      <c r="C724" s="181"/>
      <c r="D724" s="174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P724" s="174"/>
      <c r="Q724" s="174"/>
      <c r="R724" s="174"/>
      <c r="S724" s="174"/>
      <c r="T724" s="174"/>
      <c r="U724" s="174"/>
      <c r="V724" s="174"/>
      <c r="W724" s="174"/>
      <c r="X724" s="174"/>
      <c r="Y724" s="174"/>
      <c r="Z724" s="174"/>
    </row>
    <row r="725" ht="12.0" customHeight="1">
      <c r="A725" s="174"/>
      <c r="B725" s="174"/>
      <c r="C725" s="181"/>
      <c r="D725" s="174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P725" s="174"/>
      <c r="Q725" s="174"/>
      <c r="R725" s="174"/>
      <c r="S725" s="174"/>
      <c r="T725" s="174"/>
      <c r="U725" s="174"/>
      <c r="V725" s="174"/>
      <c r="W725" s="174"/>
      <c r="X725" s="174"/>
      <c r="Y725" s="174"/>
      <c r="Z725" s="174"/>
    </row>
    <row r="726" ht="12.0" customHeight="1">
      <c r="A726" s="174"/>
      <c r="B726" s="174"/>
      <c r="C726" s="181"/>
      <c r="D726" s="174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P726" s="174"/>
      <c r="Q726" s="174"/>
      <c r="R726" s="174"/>
      <c r="S726" s="174"/>
      <c r="T726" s="174"/>
      <c r="U726" s="174"/>
      <c r="V726" s="174"/>
      <c r="W726" s="174"/>
      <c r="X726" s="174"/>
      <c r="Y726" s="174"/>
      <c r="Z726" s="174"/>
    </row>
    <row r="727" ht="12.0" customHeight="1">
      <c r="A727" s="174"/>
      <c r="B727" s="174"/>
      <c r="C727" s="181"/>
      <c r="D727" s="174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P727" s="174"/>
      <c r="Q727" s="174"/>
      <c r="R727" s="174"/>
      <c r="S727" s="174"/>
      <c r="T727" s="174"/>
      <c r="U727" s="174"/>
      <c r="V727" s="174"/>
      <c r="W727" s="174"/>
      <c r="X727" s="174"/>
      <c r="Y727" s="174"/>
      <c r="Z727" s="174"/>
    </row>
    <row r="728" ht="12.0" customHeight="1">
      <c r="A728" s="174"/>
      <c r="B728" s="174"/>
      <c r="C728" s="181"/>
      <c r="D728" s="174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P728" s="174"/>
      <c r="Q728" s="174"/>
      <c r="R728" s="174"/>
      <c r="S728" s="174"/>
      <c r="T728" s="174"/>
      <c r="U728" s="174"/>
      <c r="V728" s="174"/>
      <c r="W728" s="174"/>
      <c r="X728" s="174"/>
      <c r="Y728" s="174"/>
      <c r="Z728" s="174"/>
    </row>
    <row r="729" ht="12.0" customHeight="1">
      <c r="A729" s="174"/>
      <c r="B729" s="174"/>
      <c r="C729" s="181"/>
      <c r="D729" s="174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P729" s="174"/>
      <c r="Q729" s="174"/>
      <c r="R729" s="174"/>
      <c r="S729" s="174"/>
      <c r="T729" s="174"/>
      <c r="U729" s="174"/>
      <c r="V729" s="174"/>
      <c r="W729" s="174"/>
      <c r="X729" s="174"/>
      <c r="Y729" s="174"/>
      <c r="Z729" s="174"/>
    </row>
    <row r="730" ht="12.0" customHeight="1">
      <c r="A730" s="174"/>
      <c r="B730" s="174"/>
      <c r="C730" s="181"/>
      <c r="D730" s="174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P730" s="174"/>
      <c r="Q730" s="174"/>
      <c r="R730" s="174"/>
      <c r="S730" s="174"/>
      <c r="T730" s="174"/>
      <c r="U730" s="174"/>
      <c r="V730" s="174"/>
      <c r="W730" s="174"/>
      <c r="X730" s="174"/>
      <c r="Y730" s="174"/>
      <c r="Z730" s="174"/>
    </row>
    <row r="731" ht="12.0" customHeight="1">
      <c r="A731" s="174"/>
      <c r="B731" s="174"/>
      <c r="C731" s="181"/>
      <c r="D731" s="174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P731" s="174"/>
      <c r="Q731" s="174"/>
      <c r="R731" s="174"/>
      <c r="S731" s="174"/>
      <c r="T731" s="174"/>
      <c r="U731" s="174"/>
      <c r="V731" s="174"/>
      <c r="W731" s="174"/>
      <c r="X731" s="174"/>
      <c r="Y731" s="174"/>
      <c r="Z731" s="174"/>
    </row>
    <row r="732" ht="12.0" customHeight="1">
      <c r="A732" s="174"/>
      <c r="B732" s="174"/>
      <c r="C732" s="181"/>
      <c r="D732" s="174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P732" s="174"/>
      <c r="Q732" s="174"/>
      <c r="R732" s="174"/>
      <c r="S732" s="174"/>
      <c r="T732" s="174"/>
      <c r="U732" s="174"/>
      <c r="V732" s="174"/>
      <c r="W732" s="174"/>
      <c r="X732" s="174"/>
      <c r="Y732" s="174"/>
      <c r="Z732" s="174"/>
    </row>
    <row r="733" ht="12.0" customHeight="1">
      <c r="A733" s="174"/>
      <c r="B733" s="174"/>
      <c r="C733" s="181"/>
      <c r="D733" s="174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P733" s="174"/>
      <c r="Q733" s="174"/>
      <c r="R733" s="174"/>
      <c r="S733" s="174"/>
      <c r="T733" s="174"/>
      <c r="U733" s="174"/>
      <c r="V733" s="174"/>
      <c r="W733" s="174"/>
      <c r="X733" s="174"/>
      <c r="Y733" s="174"/>
      <c r="Z733" s="174"/>
    </row>
    <row r="734" ht="12.0" customHeight="1">
      <c r="A734" s="174"/>
      <c r="B734" s="174"/>
      <c r="C734" s="181"/>
      <c r="D734" s="174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P734" s="174"/>
      <c r="Q734" s="174"/>
      <c r="R734" s="174"/>
      <c r="S734" s="174"/>
      <c r="T734" s="174"/>
      <c r="U734" s="174"/>
      <c r="V734" s="174"/>
      <c r="W734" s="174"/>
      <c r="X734" s="174"/>
      <c r="Y734" s="174"/>
      <c r="Z734" s="174"/>
    </row>
    <row r="735" ht="12.0" customHeight="1">
      <c r="A735" s="174"/>
      <c r="B735" s="174"/>
      <c r="C735" s="181"/>
      <c r="D735" s="174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P735" s="174"/>
      <c r="Q735" s="174"/>
      <c r="R735" s="174"/>
      <c r="S735" s="174"/>
      <c r="T735" s="174"/>
      <c r="U735" s="174"/>
      <c r="V735" s="174"/>
      <c r="W735" s="174"/>
      <c r="X735" s="174"/>
      <c r="Y735" s="174"/>
      <c r="Z735" s="174"/>
    </row>
    <row r="736" ht="12.0" customHeight="1">
      <c r="A736" s="174"/>
      <c r="B736" s="174"/>
      <c r="C736" s="181"/>
      <c r="D736" s="174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P736" s="174"/>
      <c r="Q736" s="174"/>
      <c r="R736" s="174"/>
      <c r="S736" s="174"/>
      <c r="T736" s="174"/>
      <c r="U736" s="174"/>
      <c r="V736" s="174"/>
      <c r="W736" s="174"/>
      <c r="X736" s="174"/>
      <c r="Y736" s="174"/>
      <c r="Z736" s="174"/>
    </row>
    <row r="737" ht="12.0" customHeight="1">
      <c r="A737" s="174"/>
      <c r="B737" s="174"/>
      <c r="C737" s="181"/>
      <c r="D737" s="174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P737" s="174"/>
      <c r="Q737" s="174"/>
      <c r="R737" s="174"/>
      <c r="S737" s="174"/>
      <c r="T737" s="174"/>
      <c r="U737" s="174"/>
      <c r="V737" s="174"/>
      <c r="W737" s="174"/>
      <c r="X737" s="174"/>
      <c r="Y737" s="174"/>
      <c r="Z737" s="174"/>
    </row>
    <row r="738" ht="12.0" customHeight="1">
      <c r="A738" s="174"/>
      <c r="B738" s="174"/>
      <c r="C738" s="181"/>
      <c r="D738" s="174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P738" s="174"/>
      <c r="Q738" s="174"/>
      <c r="R738" s="174"/>
      <c r="S738" s="174"/>
      <c r="T738" s="174"/>
      <c r="U738" s="174"/>
      <c r="V738" s="174"/>
      <c r="W738" s="174"/>
      <c r="X738" s="174"/>
      <c r="Y738" s="174"/>
      <c r="Z738" s="174"/>
    </row>
    <row r="739" ht="12.0" customHeight="1">
      <c r="A739" s="174"/>
      <c r="B739" s="174"/>
      <c r="C739" s="181"/>
      <c r="D739" s="174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P739" s="174"/>
      <c r="Q739" s="174"/>
      <c r="R739" s="174"/>
      <c r="S739" s="174"/>
      <c r="T739" s="174"/>
      <c r="U739" s="174"/>
      <c r="V739" s="174"/>
      <c r="W739" s="174"/>
      <c r="X739" s="174"/>
      <c r="Y739" s="174"/>
      <c r="Z739" s="174"/>
    </row>
    <row r="740" ht="12.0" customHeight="1">
      <c r="A740" s="174"/>
      <c r="B740" s="174"/>
      <c r="C740" s="181"/>
      <c r="D740" s="174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P740" s="174"/>
      <c r="Q740" s="174"/>
      <c r="R740" s="174"/>
      <c r="S740" s="174"/>
      <c r="T740" s="174"/>
      <c r="U740" s="174"/>
      <c r="V740" s="174"/>
      <c r="W740" s="174"/>
      <c r="X740" s="174"/>
      <c r="Y740" s="174"/>
      <c r="Z740" s="174"/>
    </row>
    <row r="741" ht="12.0" customHeight="1">
      <c r="A741" s="174"/>
      <c r="B741" s="174"/>
      <c r="C741" s="181"/>
      <c r="D741" s="174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P741" s="174"/>
      <c r="Q741" s="174"/>
      <c r="R741" s="174"/>
      <c r="S741" s="174"/>
      <c r="T741" s="174"/>
      <c r="U741" s="174"/>
      <c r="V741" s="174"/>
      <c r="W741" s="174"/>
      <c r="X741" s="174"/>
      <c r="Y741" s="174"/>
      <c r="Z741" s="174"/>
    </row>
    <row r="742" ht="12.0" customHeight="1">
      <c r="A742" s="174"/>
      <c r="B742" s="174"/>
      <c r="C742" s="181"/>
      <c r="D742" s="174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P742" s="174"/>
      <c r="Q742" s="174"/>
      <c r="R742" s="174"/>
      <c r="S742" s="174"/>
      <c r="T742" s="174"/>
      <c r="U742" s="174"/>
      <c r="V742" s="174"/>
      <c r="W742" s="174"/>
      <c r="X742" s="174"/>
      <c r="Y742" s="174"/>
      <c r="Z742" s="174"/>
    </row>
    <row r="743" ht="12.0" customHeight="1">
      <c r="A743" s="174"/>
      <c r="B743" s="174"/>
      <c r="C743" s="181"/>
      <c r="D743" s="174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P743" s="174"/>
      <c r="Q743" s="174"/>
      <c r="R743" s="174"/>
      <c r="S743" s="174"/>
      <c r="T743" s="174"/>
      <c r="U743" s="174"/>
      <c r="V743" s="174"/>
      <c r="W743" s="174"/>
      <c r="X743" s="174"/>
      <c r="Y743" s="174"/>
      <c r="Z743" s="174"/>
    </row>
    <row r="744" ht="12.0" customHeight="1">
      <c r="A744" s="174"/>
      <c r="B744" s="174"/>
      <c r="C744" s="181"/>
      <c r="D744" s="174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P744" s="174"/>
      <c r="Q744" s="174"/>
      <c r="R744" s="174"/>
      <c r="S744" s="174"/>
      <c r="T744" s="174"/>
      <c r="U744" s="174"/>
      <c r="V744" s="174"/>
      <c r="W744" s="174"/>
      <c r="X744" s="174"/>
      <c r="Y744" s="174"/>
      <c r="Z744" s="174"/>
    </row>
    <row r="745" ht="12.0" customHeight="1">
      <c r="A745" s="174"/>
      <c r="B745" s="174"/>
      <c r="C745" s="181"/>
      <c r="D745" s="174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P745" s="174"/>
      <c r="Q745" s="174"/>
      <c r="R745" s="174"/>
      <c r="S745" s="174"/>
      <c r="T745" s="174"/>
      <c r="U745" s="174"/>
      <c r="V745" s="174"/>
      <c r="W745" s="174"/>
      <c r="X745" s="174"/>
      <c r="Y745" s="174"/>
      <c r="Z745" s="174"/>
    </row>
    <row r="746" ht="12.0" customHeight="1">
      <c r="A746" s="174"/>
      <c r="B746" s="174"/>
      <c r="C746" s="181"/>
      <c r="D746" s="174"/>
      <c r="E746" s="174"/>
      <c r="F746" s="174"/>
      <c r="G746" s="174"/>
      <c r="H746" s="174"/>
      <c r="I746" s="174"/>
      <c r="J746" s="174"/>
      <c r="K746" s="174"/>
      <c r="L746" s="174"/>
      <c r="M746" s="174"/>
      <c r="N746" s="174"/>
      <c r="O746" s="174"/>
      <c r="P746" s="174"/>
      <c r="Q746" s="174"/>
      <c r="R746" s="174"/>
      <c r="S746" s="174"/>
      <c r="T746" s="174"/>
      <c r="U746" s="174"/>
      <c r="V746" s="174"/>
      <c r="W746" s="174"/>
      <c r="X746" s="174"/>
      <c r="Y746" s="174"/>
      <c r="Z746" s="174"/>
    </row>
    <row r="747" ht="12.0" customHeight="1">
      <c r="A747" s="174"/>
      <c r="B747" s="174"/>
      <c r="C747" s="181"/>
      <c r="D747" s="174"/>
      <c r="E747" s="174"/>
      <c r="F747" s="174"/>
      <c r="G747" s="174"/>
      <c r="H747" s="174"/>
      <c r="I747" s="174"/>
      <c r="J747" s="174"/>
      <c r="K747" s="174"/>
      <c r="L747" s="174"/>
      <c r="M747" s="174"/>
      <c r="N747" s="174"/>
      <c r="O747" s="174"/>
      <c r="P747" s="174"/>
      <c r="Q747" s="174"/>
      <c r="R747" s="174"/>
      <c r="S747" s="174"/>
      <c r="T747" s="174"/>
      <c r="U747" s="174"/>
      <c r="V747" s="174"/>
      <c r="W747" s="174"/>
      <c r="X747" s="174"/>
      <c r="Y747" s="174"/>
      <c r="Z747" s="174"/>
    </row>
    <row r="748" ht="12.0" customHeight="1">
      <c r="A748" s="174"/>
      <c r="B748" s="174"/>
      <c r="C748" s="181"/>
      <c r="D748" s="174"/>
      <c r="E748" s="174"/>
      <c r="F748" s="174"/>
      <c r="G748" s="174"/>
      <c r="H748" s="174"/>
      <c r="I748" s="174"/>
      <c r="J748" s="174"/>
      <c r="K748" s="174"/>
      <c r="L748" s="174"/>
      <c r="M748" s="174"/>
      <c r="N748" s="174"/>
      <c r="O748" s="174"/>
      <c r="P748" s="174"/>
      <c r="Q748" s="174"/>
      <c r="R748" s="174"/>
      <c r="S748" s="174"/>
      <c r="T748" s="174"/>
      <c r="U748" s="174"/>
      <c r="V748" s="174"/>
      <c r="W748" s="174"/>
      <c r="X748" s="174"/>
      <c r="Y748" s="174"/>
      <c r="Z748" s="174"/>
    </row>
    <row r="749" ht="12.0" customHeight="1">
      <c r="A749" s="174"/>
      <c r="B749" s="174"/>
      <c r="C749" s="181"/>
      <c r="D749" s="174"/>
      <c r="E749" s="174"/>
      <c r="F749" s="174"/>
      <c r="G749" s="174"/>
      <c r="H749" s="174"/>
      <c r="I749" s="174"/>
      <c r="J749" s="174"/>
      <c r="K749" s="174"/>
      <c r="L749" s="174"/>
      <c r="M749" s="174"/>
      <c r="N749" s="174"/>
      <c r="O749" s="174"/>
      <c r="P749" s="174"/>
      <c r="Q749" s="174"/>
      <c r="R749" s="174"/>
      <c r="S749" s="174"/>
      <c r="T749" s="174"/>
      <c r="U749" s="174"/>
      <c r="V749" s="174"/>
      <c r="W749" s="174"/>
      <c r="X749" s="174"/>
      <c r="Y749" s="174"/>
      <c r="Z749" s="174"/>
    </row>
    <row r="750" ht="12.0" customHeight="1">
      <c r="A750" s="174"/>
      <c r="B750" s="174"/>
      <c r="C750" s="181"/>
      <c r="D750" s="174"/>
      <c r="E750" s="174"/>
      <c r="F750" s="174"/>
      <c r="G750" s="174"/>
      <c r="H750" s="174"/>
      <c r="I750" s="174"/>
      <c r="J750" s="174"/>
      <c r="K750" s="174"/>
      <c r="L750" s="174"/>
      <c r="M750" s="174"/>
      <c r="N750" s="174"/>
      <c r="O750" s="174"/>
      <c r="P750" s="174"/>
      <c r="Q750" s="174"/>
      <c r="R750" s="174"/>
      <c r="S750" s="174"/>
      <c r="T750" s="174"/>
      <c r="U750" s="174"/>
      <c r="V750" s="174"/>
      <c r="W750" s="174"/>
      <c r="X750" s="174"/>
      <c r="Y750" s="174"/>
      <c r="Z750" s="174"/>
    </row>
    <row r="751" ht="12.0" customHeight="1">
      <c r="A751" s="174"/>
      <c r="B751" s="174"/>
      <c r="C751" s="181"/>
      <c r="D751" s="174"/>
      <c r="E751" s="174"/>
      <c r="F751" s="174"/>
      <c r="G751" s="174"/>
      <c r="H751" s="174"/>
      <c r="I751" s="174"/>
      <c r="J751" s="174"/>
      <c r="K751" s="174"/>
      <c r="L751" s="174"/>
      <c r="M751" s="174"/>
      <c r="N751" s="174"/>
      <c r="O751" s="174"/>
      <c r="P751" s="174"/>
      <c r="Q751" s="174"/>
      <c r="R751" s="174"/>
      <c r="S751" s="174"/>
      <c r="T751" s="174"/>
      <c r="U751" s="174"/>
      <c r="V751" s="174"/>
      <c r="W751" s="174"/>
      <c r="X751" s="174"/>
      <c r="Y751" s="174"/>
      <c r="Z751" s="174"/>
    </row>
    <row r="752" ht="12.0" customHeight="1">
      <c r="A752" s="174"/>
      <c r="B752" s="174"/>
      <c r="C752" s="181"/>
      <c r="D752" s="174"/>
      <c r="E752" s="174"/>
      <c r="F752" s="174"/>
      <c r="G752" s="174"/>
      <c r="H752" s="174"/>
      <c r="I752" s="174"/>
      <c r="J752" s="174"/>
      <c r="K752" s="174"/>
      <c r="L752" s="174"/>
      <c r="M752" s="174"/>
      <c r="N752" s="174"/>
      <c r="O752" s="174"/>
      <c r="P752" s="174"/>
      <c r="Q752" s="174"/>
      <c r="R752" s="174"/>
      <c r="S752" s="174"/>
      <c r="T752" s="174"/>
      <c r="U752" s="174"/>
      <c r="V752" s="174"/>
      <c r="W752" s="174"/>
      <c r="X752" s="174"/>
      <c r="Y752" s="174"/>
      <c r="Z752" s="174"/>
    </row>
    <row r="753" ht="12.0" customHeight="1">
      <c r="A753" s="174"/>
      <c r="B753" s="174"/>
      <c r="C753" s="181"/>
      <c r="D753" s="174"/>
      <c r="E753" s="174"/>
      <c r="F753" s="174"/>
      <c r="G753" s="174"/>
      <c r="H753" s="174"/>
      <c r="I753" s="174"/>
      <c r="J753" s="174"/>
      <c r="K753" s="174"/>
      <c r="L753" s="174"/>
      <c r="M753" s="174"/>
      <c r="N753" s="174"/>
      <c r="O753" s="174"/>
      <c r="P753" s="174"/>
      <c r="Q753" s="174"/>
      <c r="R753" s="174"/>
      <c r="S753" s="174"/>
      <c r="T753" s="174"/>
      <c r="U753" s="174"/>
      <c r="V753" s="174"/>
      <c r="W753" s="174"/>
      <c r="X753" s="174"/>
      <c r="Y753" s="174"/>
      <c r="Z753" s="174"/>
    </row>
    <row r="754" ht="12.0" customHeight="1">
      <c r="A754" s="174"/>
      <c r="B754" s="174"/>
      <c r="C754" s="181"/>
      <c r="D754" s="174"/>
      <c r="E754" s="174"/>
      <c r="F754" s="174"/>
      <c r="G754" s="174"/>
      <c r="H754" s="174"/>
      <c r="I754" s="174"/>
      <c r="J754" s="174"/>
      <c r="K754" s="174"/>
      <c r="L754" s="174"/>
      <c r="M754" s="174"/>
      <c r="N754" s="174"/>
      <c r="O754" s="174"/>
      <c r="P754" s="174"/>
      <c r="Q754" s="174"/>
      <c r="R754" s="174"/>
      <c r="S754" s="174"/>
      <c r="T754" s="174"/>
      <c r="U754" s="174"/>
      <c r="V754" s="174"/>
      <c r="W754" s="174"/>
      <c r="X754" s="174"/>
      <c r="Y754" s="174"/>
      <c r="Z754" s="174"/>
    </row>
    <row r="755" ht="12.0" customHeight="1">
      <c r="A755" s="174"/>
      <c r="B755" s="174"/>
      <c r="C755" s="181"/>
      <c r="D755" s="174"/>
      <c r="E755" s="174"/>
      <c r="F755" s="174"/>
      <c r="G755" s="174"/>
      <c r="H755" s="174"/>
      <c r="I755" s="174"/>
      <c r="J755" s="174"/>
      <c r="K755" s="174"/>
      <c r="L755" s="174"/>
      <c r="M755" s="174"/>
      <c r="N755" s="174"/>
      <c r="O755" s="174"/>
      <c r="P755" s="174"/>
      <c r="Q755" s="174"/>
      <c r="R755" s="174"/>
      <c r="S755" s="174"/>
      <c r="T755" s="174"/>
      <c r="U755" s="174"/>
      <c r="V755" s="174"/>
      <c r="W755" s="174"/>
      <c r="X755" s="174"/>
      <c r="Y755" s="174"/>
      <c r="Z755" s="174"/>
    </row>
    <row r="756" ht="12.0" customHeight="1">
      <c r="A756" s="174"/>
      <c r="B756" s="174"/>
      <c r="C756" s="181"/>
      <c r="D756" s="174"/>
      <c r="E756" s="174"/>
      <c r="F756" s="174"/>
      <c r="G756" s="174"/>
      <c r="H756" s="174"/>
      <c r="I756" s="174"/>
      <c r="J756" s="174"/>
      <c r="K756" s="174"/>
      <c r="L756" s="174"/>
      <c r="M756" s="174"/>
      <c r="N756" s="174"/>
      <c r="O756" s="174"/>
      <c r="P756" s="174"/>
      <c r="Q756" s="174"/>
      <c r="R756" s="174"/>
      <c r="S756" s="174"/>
      <c r="T756" s="174"/>
      <c r="U756" s="174"/>
      <c r="V756" s="174"/>
      <c r="W756" s="174"/>
      <c r="X756" s="174"/>
      <c r="Y756" s="174"/>
      <c r="Z756" s="174"/>
    </row>
    <row r="757" ht="12.0" customHeight="1">
      <c r="A757" s="174"/>
      <c r="B757" s="174"/>
      <c r="C757" s="181"/>
      <c r="D757" s="174"/>
      <c r="E757" s="174"/>
      <c r="F757" s="174"/>
      <c r="G757" s="174"/>
      <c r="H757" s="174"/>
      <c r="I757" s="174"/>
      <c r="J757" s="174"/>
      <c r="K757" s="174"/>
      <c r="L757" s="174"/>
      <c r="M757" s="174"/>
      <c r="N757" s="174"/>
      <c r="O757" s="174"/>
      <c r="P757" s="174"/>
      <c r="Q757" s="174"/>
      <c r="R757" s="174"/>
      <c r="S757" s="174"/>
      <c r="T757" s="174"/>
      <c r="U757" s="174"/>
      <c r="V757" s="174"/>
      <c r="W757" s="174"/>
      <c r="X757" s="174"/>
      <c r="Y757" s="174"/>
      <c r="Z757" s="174"/>
    </row>
    <row r="758" ht="12.0" customHeight="1">
      <c r="A758" s="174"/>
      <c r="B758" s="174"/>
      <c r="C758" s="181"/>
      <c r="D758" s="174"/>
      <c r="E758" s="174"/>
      <c r="F758" s="174"/>
      <c r="G758" s="174"/>
      <c r="H758" s="174"/>
      <c r="I758" s="174"/>
      <c r="J758" s="174"/>
      <c r="K758" s="174"/>
      <c r="L758" s="174"/>
      <c r="M758" s="174"/>
      <c r="N758" s="174"/>
      <c r="O758" s="174"/>
      <c r="P758" s="174"/>
      <c r="Q758" s="174"/>
      <c r="R758" s="174"/>
      <c r="S758" s="174"/>
      <c r="T758" s="174"/>
      <c r="U758" s="174"/>
      <c r="V758" s="174"/>
      <c r="W758" s="174"/>
      <c r="X758" s="174"/>
      <c r="Y758" s="174"/>
      <c r="Z758" s="174"/>
    </row>
    <row r="759" ht="12.0" customHeight="1">
      <c r="A759" s="174"/>
      <c r="B759" s="174"/>
      <c r="C759" s="181"/>
      <c r="D759" s="174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P759" s="174"/>
      <c r="Q759" s="174"/>
      <c r="R759" s="174"/>
      <c r="S759" s="174"/>
      <c r="T759" s="174"/>
      <c r="U759" s="174"/>
      <c r="V759" s="174"/>
      <c r="W759" s="174"/>
      <c r="X759" s="174"/>
      <c r="Y759" s="174"/>
      <c r="Z759" s="174"/>
    </row>
    <row r="760" ht="12.0" customHeight="1">
      <c r="A760" s="174"/>
      <c r="B760" s="174"/>
      <c r="C760" s="181"/>
      <c r="D760" s="174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P760" s="174"/>
      <c r="Q760" s="174"/>
      <c r="R760" s="174"/>
      <c r="S760" s="174"/>
      <c r="T760" s="174"/>
      <c r="U760" s="174"/>
      <c r="V760" s="174"/>
      <c r="W760" s="174"/>
      <c r="X760" s="174"/>
      <c r="Y760" s="174"/>
      <c r="Z760" s="174"/>
    </row>
    <row r="761" ht="12.0" customHeight="1">
      <c r="A761" s="174"/>
      <c r="B761" s="174"/>
      <c r="C761" s="181"/>
      <c r="D761" s="174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P761" s="174"/>
      <c r="Q761" s="174"/>
      <c r="R761" s="174"/>
      <c r="S761" s="174"/>
      <c r="T761" s="174"/>
      <c r="U761" s="174"/>
      <c r="V761" s="174"/>
      <c r="W761" s="174"/>
      <c r="X761" s="174"/>
      <c r="Y761" s="174"/>
      <c r="Z761" s="174"/>
    </row>
    <row r="762" ht="12.0" customHeight="1">
      <c r="A762" s="174"/>
      <c r="B762" s="174"/>
      <c r="C762" s="181"/>
      <c r="D762" s="174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P762" s="174"/>
      <c r="Q762" s="174"/>
      <c r="R762" s="174"/>
      <c r="S762" s="174"/>
      <c r="T762" s="174"/>
      <c r="U762" s="174"/>
      <c r="V762" s="174"/>
      <c r="W762" s="174"/>
      <c r="X762" s="174"/>
      <c r="Y762" s="174"/>
      <c r="Z762" s="174"/>
    </row>
    <row r="763" ht="12.0" customHeight="1">
      <c r="A763" s="174"/>
      <c r="B763" s="174"/>
      <c r="C763" s="181"/>
      <c r="D763" s="174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P763" s="174"/>
      <c r="Q763" s="174"/>
      <c r="R763" s="174"/>
      <c r="S763" s="174"/>
      <c r="T763" s="174"/>
      <c r="U763" s="174"/>
      <c r="V763" s="174"/>
      <c r="W763" s="174"/>
      <c r="X763" s="174"/>
      <c r="Y763" s="174"/>
      <c r="Z763" s="174"/>
    </row>
    <row r="764" ht="12.0" customHeight="1">
      <c r="A764" s="174"/>
      <c r="B764" s="174"/>
      <c r="C764" s="181"/>
      <c r="D764" s="174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P764" s="174"/>
      <c r="Q764" s="174"/>
      <c r="R764" s="174"/>
      <c r="S764" s="174"/>
      <c r="T764" s="174"/>
      <c r="U764" s="174"/>
      <c r="V764" s="174"/>
      <c r="W764" s="174"/>
      <c r="X764" s="174"/>
      <c r="Y764" s="174"/>
      <c r="Z764" s="174"/>
    </row>
    <row r="765" ht="12.0" customHeight="1">
      <c r="A765" s="174"/>
      <c r="B765" s="174"/>
      <c r="C765" s="181"/>
      <c r="D765" s="174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P765" s="174"/>
      <c r="Q765" s="174"/>
      <c r="R765" s="174"/>
      <c r="S765" s="174"/>
      <c r="T765" s="174"/>
      <c r="U765" s="174"/>
      <c r="V765" s="174"/>
      <c r="W765" s="174"/>
      <c r="X765" s="174"/>
      <c r="Y765" s="174"/>
      <c r="Z765" s="174"/>
    </row>
    <row r="766" ht="12.0" customHeight="1">
      <c r="A766" s="174"/>
      <c r="B766" s="174"/>
      <c r="C766" s="181"/>
      <c r="D766" s="174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P766" s="174"/>
      <c r="Q766" s="174"/>
      <c r="R766" s="174"/>
      <c r="S766" s="174"/>
      <c r="T766" s="174"/>
      <c r="U766" s="174"/>
      <c r="V766" s="174"/>
      <c r="W766" s="174"/>
      <c r="X766" s="174"/>
      <c r="Y766" s="174"/>
      <c r="Z766" s="174"/>
    </row>
    <row r="767" ht="12.0" customHeight="1">
      <c r="A767" s="174"/>
      <c r="B767" s="174"/>
      <c r="C767" s="181"/>
      <c r="D767" s="174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P767" s="174"/>
      <c r="Q767" s="174"/>
      <c r="R767" s="174"/>
      <c r="S767" s="174"/>
      <c r="T767" s="174"/>
      <c r="U767" s="174"/>
      <c r="V767" s="174"/>
      <c r="W767" s="174"/>
      <c r="X767" s="174"/>
      <c r="Y767" s="174"/>
      <c r="Z767" s="174"/>
    </row>
    <row r="768" ht="12.0" customHeight="1">
      <c r="A768" s="174"/>
      <c r="B768" s="174"/>
      <c r="C768" s="181"/>
      <c r="D768" s="174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P768" s="174"/>
      <c r="Q768" s="174"/>
      <c r="R768" s="174"/>
      <c r="S768" s="174"/>
      <c r="T768" s="174"/>
      <c r="U768" s="174"/>
      <c r="V768" s="174"/>
      <c r="W768" s="174"/>
      <c r="X768" s="174"/>
      <c r="Y768" s="174"/>
      <c r="Z768" s="174"/>
    </row>
    <row r="769" ht="12.0" customHeight="1">
      <c r="A769" s="174"/>
      <c r="B769" s="174"/>
      <c r="C769" s="181"/>
      <c r="D769" s="174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P769" s="174"/>
      <c r="Q769" s="174"/>
      <c r="R769" s="174"/>
      <c r="S769" s="174"/>
      <c r="T769" s="174"/>
      <c r="U769" s="174"/>
      <c r="V769" s="174"/>
      <c r="W769" s="174"/>
      <c r="X769" s="174"/>
      <c r="Y769" s="174"/>
      <c r="Z769" s="174"/>
    </row>
    <row r="770" ht="12.0" customHeight="1">
      <c r="A770" s="174"/>
      <c r="B770" s="174"/>
      <c r="C770" s="181"/>
      <c r="D770" s="174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P770" s="174"/>
      <c r="Q770" s="174"/>
      <c r="R770" s="174"/>
      <c r="S770" s="174"/>
      <c r="T770" s="174"/>
      <c r="U770" s="174"/>
      <c r="V770" s="174"/>
      <c r="W770" s="174"/>
      <c r="X770" s="174"/>
      <c r="Y770" s="174"/>
      <c r="Z770" s="174"/>
    </row>
    <row r="771" ht="12.0" customHeight="1">
      <c r="A771" s="174"/>
      <c r="B771" s="174"/>
      <c r="C771" s="181"/>
      <c r="D771" s="174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P771" s="174"/>
      <c r="Q771" s="174"/>
      <c r="R771" s="174"/>
      <c r="S771" s="174"/>
      <c r="T771" s="174"/>
      <c r="U771" s="174"/>
      <c r="V771" s="174"/>
      <c r="W771" s="174"/>
      <c r="X771" s="174"/>
      <c r="Y771" s="174"/>
      <c r="Z771" s="174"/>
    </row>
    <row r="772" ht="12.0" customHeight="1">
      <c r="A772" s="174"/>
      <c r="B772" s="174"/>
      <c r="C772" s="181"/>
      <c r="D772" s="174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P772" s="174"/>
      <c r="Q772" s="174"/>
      <c r="R772" s="174"/>
      <c r="S772" s="174"/>
      <c r="T772" s="174"/>
      <c r="U772" s="174"/>
      <c r="V772" s="174"/>
      <c r="W772" s="174"/>
      <c r="X772" s="174"/>
      <c r="Y772" s="174"/>
      <c r="Z772" s="174"/>
    </row>
    <row r="773" ht="12.0" customHeight="1">
      <c r="A773" s="174"/>
      <c r="B773" s="174"/>
      <c r="C773" s="181"/>
      <c r="D773" s="174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P773" s="174"/>
      <c r="Q773" s="174"/>
      <c r="R773" s="174"/>
      <c r="S773" s="174"/>
      <c r="T773" s="174"/>
      <c r="U773" s="174"/>
      <c r="V773" s="174"/>
      <c r="W773" s="174"/>
      <c r="X773" s="174"/>
      <c r="Y773" s="174"/>
      <c r="Z773" s="174"/>
    </row>
    <row r="774" ht="12.0" customHeight="1">
      <c r="A774" s="174"/>
      <c r="B774" s="174"/>
      <c r="C774" s="181"/>
      <c r="D774" s="174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P774" s="174"/>
      <c r="Q774" s="174"/>
      <c r="R774" s="174"/>
      <c r="S774" s="174"/>
      <c r="T774" s="174"/>
      <c r="U774" s="174"/>
      <c r="V774" s="174"/>
      <c r="W774" s="174"/>
      <c r="X774" s="174"/>
      <c r="Y774" s="174"/>
      <c r="Z774" s="174"/>
    </row>
    <row r="775" ht="12.0" customHeight="1">
      <c r="A775" s="174"/>
      <c r="B775" s="174"/>
      <c r="C775" s="181"/>
      <c r="D775" s="174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P775" s="174"/>
      <c r="Q775" s="174"/>
      <c r="R775" s="174"/>
      <c r="S775" s="174"/>
      <c r="T775" s="174"/>
      <c r="U775" s="174"/>
      <c r="V775" s="174"/>
      <c r="W775" s="174"/>
      <c r="X775" s="174"/>
      <c r="Y775" s="174"/>
      <c r="Z775" s="174"/>
    </row>
    <row r="776" ht="12.0" customHeight="1">
      <c r="A776" s="174"/>
      <c r="B776" s="174"/>
      <c r="C776" s="181"/>
      <c r="D776" s="174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P776" s="174"/>
      <c r="Q776" s="174"/>
      <c r="R776" s="174"/>
      <c r="S776" s="174"/>
      <c r="T776" s="174"/>
      <c r="U776" s="174"/>
      <c r="V776" s="174"/>
      <c r="W776" s="174"/>
      <c r="X776" s="174"/>
      <c r="Y776" s="174"/>
      <c r="Z776" s="174"/>
    </row>
    <row r="777" ht="12.0" customHeight="1">
      <c r="A777" s="174"/>
      <c r="B777" s="174"/>
      <c r="C777" s="181"/>
      <c r="D777" s="174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P777" s="174"/>
      <c r="Q777" s="174"/>
      <c r="R777" s="174"/>
      <c r="S777" s="174"/>
      <c r="T777" s="174"/>
      <c r="U777" s="174"/>
      <c r="V777" s="174"/>
      <c r="W777" s="174"/>
      <c r="X777" s="174"/>
      <c r="Y777" s="174"/>
      <c r="Z777" s="174"/>
    </row>
    <row r="778" ht="12.0" customHeight="1">
      <c r="A778" s="174"/>
      <c r="B778" s="174"/>
      <c r="C778" s="181"/>
      <c r="D778" s="174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P778" s="174"/>
      <c r="Q778" s="174"/>
      <c r="R778" s="174"/>
      <c r="S778" s="174"/>
      <c r="T778" s="174"/>
      <c r="U778" s="174"/>
      <c r="V778" s="174"/>
      <c r="W778" s="174"/>
      <c r="X778" s="174"/>
      <c r="Y778" s="174"/>
      <c r="Z778" s="174"/>
    </row>
    <row r="779" ht="12.0" customHeight="1">
      <c r="A779" s="174"/>
      <c r="B779" s="174"/>
      <c r="C779" s="181"/>
      <c r="D779" s="174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P779" s="174"/>
      <c r="Q779" s="174"/>
      <c r="R779" s="174"/>
      <c r="S779" s="174"/>
      <c r="T779" s="174"/>
      <c r="U779" s="174"/>
      <c r="V779" s="174"/>
      <c r="W779" s="174"/>
      <c r="X779" s="174"/>
      <c r="Y779" s="174"/>
      <c r="Z779" s="174"/>
    </row>
    <row r="780" ht="12.0" customHeight="1">
      <c r="A780" s="174"/>
      <c r="B780" s="174"/>
      <c r="C780" s="181"/>
      <c r="D780" s="174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P780" s="174"/>
      <c r="Q780" s="174"/>
      <c r="R780" s="174"/>
      <c r="S780" s="174"/>
      <c r="T780" s="174"/>
      <c r="U780" s="174"/>
      <c r="V780" s="174"/>
      <c r="W780" s="174"/>
      <c r="X780" s="174"/>
      <c r="Y780" s="174"/>
      <c r="Z780" s="174"/>
    </row>
    <row r="781" ht="12.0" customHeight="1">
      <c r="A781" s="174"/>
      <c r="B781" s="174"/>
      <c r="C781" s="181"/>
      <c r="D781" s="174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P781" s="174"/>
      <c r="Q781" s="174"/>
      <c r="R781" s="174"/>
      <c r="S781" s="174"/>
      <c r="T781" s="174"/>
      <c r="U781" s="174"/>
      <c r="V781" s="174"/>
      <c r="W781" s="174"/>
      <c r="X781" s="174"/>
      <c r="Y781" s="174"/>
      <c r="Z781" s="174"/>
    </row>
    <row r="782" ht="12.0" customHeight="1">
      <c r="A782" s="174"/>
      <c r="B782" s="174"/>
      <c r="C782" s="181"/>
      <c r="D782" s="174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P782" s="174"/>
      <c r="Q782" s="174"/>
      <c r="R782" s="174"/>
      <c r="S782" s="174"/>
      <c r="T782" s="174"/>
      <c r="U782" s="174"/>
      <c r="V782" s="174"/>
      <c r="W782" s="174"/>
      <c r="X782" s="174"/>
      <c r="Y782" s="174"/>
      <c r="Z782" s="174"/>
    </row>
    <row r="783" ht="12.0" customHeight="1">
      <c r="A783" s="174"/>
      <c r="B783" s="174"/>
      <c r="C783" s="181"/>
      <c r="D783" s="174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P783" s="174"/>
      <c r="Q783" s="174"/>
      <c r="R783" s="174"/>
      <c r="S783" s="174"/>
      <c r="T783" s="174"/>
      <c r="U783" s="174"/>
      <c r="V783" s="174"/>
      <c r="W783" s="174"/>
      <c r="X783" s="174"/>
      <c r="Y783" s="174"/>
      <c r="Z783" s="174"/>
    </row>
    <row r="784" ht="12.0" customHeight="1">
      <c r="A784" s="174"/>
      <c r="B784" s="174"/>
      <c r="C784" s="181"/>
      <c r="D784" s="174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P784" s="174"/>
      <c r="Q784" s="174"/>
      <c r="R784" s="174"/>
      <c r="S784" s="174"/>
      <c r="T784" s="174"/>
      <c r="U784" s="174"/>
      <c r="V784" s="174"/>
      <c r="W784" s="174"/>
      <c r="X784" s="174"/>
      <c r="Y784" s="174"/>
      <c r="Z784" s="174"/>
    </row>
    <row r="785" ht="12.0" customHeight="1">
      <c r="A785" s="174"/>
      <c r="B785" s="174"/>
      <c r="C785" s="181"/>
      <c r="D785" s="174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P785" s="174"/>
      <c r="Q785" s="174"/>
      <c r="R785" s="174"/>
      <c r="S785" s="174"/>
      <c r="T785" s="174"/>
      <c r="U785" s="174"/>
      <c r="V785" s="174"/>
      <c r="W785" s="174"/>
      <c r="X785" s="174"/>
      <c r="Y785" s="174"/>
      <c r="Z785" s="174"/>
    </row>
    <row r="786" ht="12.0" customHeight="1">
      <c r="A786" s="174"/>
      <c r="B786" s="174"/>
      <c r="C786" s="181"/>
      <c r="D786" s="174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P786" s="174"/>
      <c r="Q786" s="174"/>
      <c r="R786" s="174"/>
      <c r="S786" s="174"/>
      <c r="T786" s="174"/>
      <c r="U786" s="174"/>
      <c r="V786" s="174"/>
      <c r="W786" s="174"/>
      <c r="X786" s="174"/>
      <c r="Y786" s="174"/>
      <c r="Z786" s="174"/>
    </row>
    <row r="787" ht="12.0" customHeight="1">
      <c r="A787" s="174"/>
      <c r="B787" s="174"/>
      <c r="C787" s="181"/>
      <c r="D787" s="174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P787" s="174"/>
      <c r="Q787" s="174"/>
      <c r="R787" s="174"/>
      <c r="S787" s="174"/>
      <c r="T787" s="174"/>
      <c r="U787" s="174"/>
      <c r="V787" s="174"/>
      <c r="W787" s="174"/>
      <c r="X787" s="174"/>
      <c r="Y787" s="174"/>
      <c r="Z787" s="174"/>
    </row>
    <row r="788" ht="12.0" customHeight="1">
      <c r="A788" s="174"/>
      <c r="B788" s="174"/>
      <c r="C788" s="181"/>
      <c r="D788" s="174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P788" s="174"/>
      <c r="Q788" s="174"/>
      <c r="R788" s="174"/>
      <c r="S788" s="174"/>
      <c r="T788" s="174"/>
      <c r="U788" s="174"/>
      <c r="V788" s="174"/>
      <c r="W788" s="174"/>
      <c r="X788" s="174"/>
      <c r="Y788" s="174"/>
      <c r="Z788" s="174"/>
    </row>
    <row r="789" ht="12.0" customHeight="1">
      <c r="A789" s="174"/>
      <c r="B789" s="174"/>
      <c r="C789" s="181"/>
      <c r="D789" s="174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P789" s="174"/>
      <c r="Q789" s="174"/>
      <c r="R789" s="174"/>
      <c r="S789" s="174"/>
      <c r="T789" s="174"/>
      <c r="U789" s="174"/>
      <c r="V789" s="174"/>
      <c r="W789" s="174"/>
      <c r="X789" s="174"/>
      <c r="Y789" s="174"/>
      <c r="Z789" s="174"/>
    </row>
    <row r="790" ht="12.0" customHeight="1">
      <c r="A790" s="174"/>
      <c r="B790" s="174"/>
      <c r="C790" s="181"/>
      <c r="D790" s="174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P790" s="174"/>
      <c r="Q790" s="174"/>
      <c r="R790" s="174"/>
      <c r="S790" s="174"/>
      <c r="T790" s="174"/>
      <c r="U790" s="174"/>
      <c r="V790" s="174"/>
      <c r="W790" s="174"/>
      <c r="X790" s="174"/>
      <c r="Y790" s="174"/>
      <c r="Z790" s="174"/>
    </row>
    <row r="791" ht="12.0" customHeight="1">
      <c r="A791" s="174"/>
      <c r="B791" s="174"/>
      <c r="C791" s="181"/>
      <c r="D791" s="174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P791" s="174"/>
      <c r="Q791" s="174"/>
      <c r="R791" s="174"/>
      <c r="S791" s="174"/>
      <c r="T791" s="174"/>
      <c r="U791" s="174"/>
      <c r="V791" s="174"/>
      <c r="W791" s="174"/>
      <c r="X791" s="174"/>
      <c r="Y791" s="174"/>
      <c r="Z791" s="174"/>
    </row>
    <row r="792" ht="12.0" customHeight="1">
      <c r="A792" s="174"/>
      <c r="B792" s="174"/>
      <c r="C792" s="181"/>
      <c r="D792" s="174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P792" s="174"/>
      <c r="Q792" s="174"/>
      <c r="R792" s="174"/>
      <c r="S792" s="174"/>
      <c r="T792" s="174"/>
      <c r="U792" s="174"/>
      <c r="V792" s="174"/>
      <c r="W792" s="174"/>
      <c r="X792" s="174"/>
      <c r="Y792" s="174"/>
      <c r="Z792" s="174"/>
    </row>
    <row r="793" ht="12.0" customHeight="1">
      <c r="A793" s="174"/>
      <c r="B793" s="174"/>
      <c r="C793" s="181"/>
      <c r="D793" s="174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P793" s="174"/>
      <c r="Q793" s="174"/>
      <c r="R793" s="174"/>
      <c r="S793" s="174"/>
      <c r="T793" s="174"/>
      <c r="U793" s="174"/>
      <c r="V793" s="174"/>
      <c r="W793" s="174"/>
      <c r="X793" s="174"/>
      <c r="Y793" s="174"/>
      <c r="Z793" s="174"/>
    </row>
    <row r="794" ht="12.0" customHeight="1">
      <c r="A794" s="174"/>
      <c r="B794" s="174"/>
      <c r="C794" s="181"/>
      <c r="D794" s="174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P794" s="174"/>
      <c r="Q794" s="174"/>
      <c r="R794" s="174"/>
      <c r="S794" s="174"/>
      <c r="T794" s="174"/>
      <c r="U794" s="174"/>
      <c r="V794" s="174"/>
      <c r="W794" s="174"/>
      <c r="X794" s="174"/>
      <c r="Y794" s="174"/>
      <c r="Z794" s="174"/>
    </row>
    <row r="795" ht="12.0" customHeight="1">
      <c r="A795" s="174"/>
      <c r="B795" s="174"/>
      <c r="C795" s="181"/>
      <c r="D795" s="174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P795" s="174"/>
      <c r="Q795" s="174"/>
      <c r="R795" s="174"/>
      <c r="S795" s="174"/>
      <c r="T795" s="174"/>
      <c r="U795" s="174"/>
      <c r="V795" s="174"/>
      <c r="W795" s="174"/>
      <c r="X795" s="174"/>
      <c r="Y795" s="174"/>
      <c r="Z795" s="174"/>
    </row>
    <row r="796" ht="12.0" customHeight="1">
      <c r="A796" s="174"/>
      <c r="B796" s="174"/>
      <c r="C796" s="181"/>
      <c r="D796" s="174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P796" s="174"/>
      <c r="Q796" s="174"/>
      <c r="R796" s="174"/>
      <c r="S796" s="174"/>
      <c r="T796" s="174"/>
      <c r="U796" s="174"/>
      <c r="V796" s="174"/>
      <c r="W796" s="174"/>
      <c r="X796" s="174"/>
      <c r="Y796" s="174"/>
      <c r="Z796" s="174"/>
    </row>
    <row r="797" ht="12.0" customHeight="1">
      <c r="A797" s="174"/>
      <c r="B797" s="174"/>
      <c r="C797" s="181"/>
      <c r="D797" s="174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P797" s="174"/>
      <c r="Q797" s="174"/>
      <c r="R797" s="174"/>
      <c r="S797" s="174"/>
      <c r="T797" s="174"/>
      <c r="U797" s="174"/>
      <c r="V797" s="174"/>
      <c r="W797" s="174"/>
      <c r="X797" s="174"/>
      <c r="Y797" s="174"/>
      <c r="Z797" s="174"/>
    </row>
    <row r="798" ht="12.0" customHeight="1">
      <c r="A798" s="174"/>
      <c r="B798" s="174"/>
      <c r="C798" s="181"/>
      <c r="D798" s="174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P798" s="174"/>
      <c r="Q798" s="174"/>
      <c r="R798" s="174"/>
      <c r="S798" s="174"/>
      <c r="T798" s="174"/>
      <c r="U798" s="174"/>
      <c r="V798" s="174"/>
      <c r="W798" s="174"/>
      <c r="X798" s="174"/>
      <c r="Y798" s="174"/>
      <c r="Z798" s="174"/>
    </row>
    <row r="799" ht="12.0" customHeight="1">
      <c r="A799" s="174"/>
      <c r="B799" s="174"/>
      <c r="C799" s="181"/>
      <c r="D799" s="174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P799" s="174"/>
      <c r="Q799" s="174"/>
      <c r="R799" s="174"/>
      <c r="S799" s="174"/>
      <c r="T799" s="174"/>
      <c r="U799" s="174"/>
      <c r="V799" s="174"/>
      <c r="W799" s="174"/>
      <c r="X799" s="174"/>
      <c r="Y799" s="174"/>
      <c r="Z799" s="174"/>
    </row>
    <row r="800" ht="12.0" customHeight="1">
      <c r="A800" s="174"/>
      <c r="B800" s="174"/>
      <c r="C800" s="181"/>
      <c r="D800" s="174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P800" s="174"/>
      <c r="Q800" s="174"/>
      <c r="R800" s="174"/>
      <c r="S800" s="174"/>
      <c r="T800" s="174"/>
      <c r="U800" s="174"/>
      <c r="V800" s="174"/>
      <c r="W800" s="174"/>
      <c r="X800" s="174"/>
      <c r="Y800" s="174"/>
      <c r="Z800" s="174"/>
    </row>
    <row r="801" ht="12.0" customHeight="1">
      <c r="A801" s="174"/>
      <c r="B801" s="174"/>
      <c r="C801" s="181"/>
      <c r="D801" s="174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P801" s="174"/>
      <c r="Q801" s="174"/>
      <c r="R801" s="174"/>
      <c r="S801" s="174"/>
      <c r="T801" s="174"/>
      <c r="U801" s="174"/>
      <c r="V801" s="174"/>
      <c r="W801" s="174"/>
      <c r="X801" s="174"/>
      <c r="Y801" s="174"/>
      <c r="Z801" s="174"/>
    </row>
    <row r="802" ht="12.0" customHeight="1">
      <c r="A802" s="174"/>
      <c r="B802" s="174"/>
      <c r="C802" s="181"/>
      <c r="D802" s="174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P802" s="174"/>
      <c r="Q802" s="174"/>
      <c r="R802" s="174"/>
      <c r="S802" s="174"/>
      <c r="T802" s="174"/>
      <c r="U802" s="174"/>
      <c r="V802" s="174"/>
      <c r="W802" s="174"/>
      <c r="X802" s="174"/>
      <c r="Y802" s="174"/>
      <c r="Z802" s="174"/>
    </row>
    <row r="803" ht="12.0" customHeight="1">
      <c r="A803" s="174"/>
      <c r="B803" s="174"/>
      <c r="C803" s="181"/>
      <c r="D803" s="174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P803" s="174"/>
      <c r="Q803" s="174"/>
      <c r="R803" s="174"/>
      <c r="S803" s="174"/>
      <c r="T803" s="174"/>
      <c r="U803" s="174"/>
      <c r="V803" s="174"/>
      <c r="W803" s="174"/>
      <c r="X803" s="174"/>
      <c r="Y803" s="174"/>
      <c r="Z803" s="174"/>
    </row>
    <row r="804" ht="12.0" customHeight="1">
      <c r="A804" s="174"/>
      <c r="B804" s="174"/>
      <c r="C804" s="181"/>
      <c r="D804" s="174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P804" s="174"/>
      <c r="Q804" s="174"/>
      <c r="R804" s="174"/>
      <c r="S804" s="174"/>
      <c r="T804" s="174"/>
      <c r="U804" s="174"/>
      <c r="V804" s="174"/>
      <c r="W804" s="174"/>
      <c r="X804" s="174"/>
      <c r="Y804" s="174"/>
      <c r="Z804" s="174"/>
    </row>
    <row r="805" ht="12.0" customHeight="1">
      <c r="A805" s="174"/>
      <c r="B805" s="174"/>
      <c r="C805" s="181"/>
      <c r="D805" s="174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P805" s="174"/>
      <c r="Q805" s="174"/>
      <c r="R805" s="174"/>
      <c r="S805" s="174"/>
      <c r="T805" s="174"/>
      <c r="U805" s="174"/>
      <c r="V805" s="174"/>
      <c r="W805" s="174"/>
      <c r="X805" s="174"/>
      <c r="Y805" s="174"/>
      <c r="Z805" s="174"/>
    </row>
    <row r="806" ht="12.0" customHeight="1">
      <c r="A806" s="174"/>
      <c r="B806" s="174"/>
      <c r="C806" s="181"/>
      <c r="D806" s="174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P806" s="174"/>
      <c r="Q806" s="174"/>
      <c r="R806" s="174"/>
      <c r="S806" s="174"/>
      <c r="T806" s="174"/>
      <c r="U806" s="174"/>
      <c r="V806" s="174"/>
      <c r="W806" s="174"/>
      <c r="X806" s="174"/>
      <c r="Y806" s="174"/>
      <c r="Z806" s="174"/>
    </row>
    <row r="807" ht="12.0" customHeight="1">
      <c r="A807" s="174"/>
      <c r="B807" s="174"/>
      <c r="C807" s="181"/>
      <c r="D807" s="174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P807" s="174"/>
      <c r="Q807" s="174"/>
      <c r="R807" s="174"/>
      <c r="S807" s="174"/>
      <c r="T807" s="174"/>
      <c r="U807" s="174"/>
      <c r="V807" s="174"/>
      <c r="W807" s="174"/>
      <c r="X807" s="174"/>
      <c r="Y807" s="174"/>
      <c r="Z807" s="174"/>
    </row>
    <row r="808" ht="12.0" customHeight="1">
      <c r="A808" s="174"/>
      <c r="B808" s="174"/>
      <c r="C808" s="181"/>
      <c r="D808" s="174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P808" s="174"/>
      <c r="Q808" s="174"/>
      <c r="R808" s="174"/>
      <c r="S808" s="174"/>
      <c r="T808" s="174"/>
      <c r="U808" s="174"/>
      <c r="V808" s="174"/>
      <c r="W808" s="174"/>
      <c r="X808" s="174"/>
      <c r="Y808" s="174"/>
      <c r="Z808" s="174"/>
    </row>
    <row r="809" ht="12.0" customHeight="1">
      <c r="A809" s="174"/>
      <c r="B809" s="174"/>
      <c r="C809" s="181"/>
      <c r="D809" s="174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P809" s="174"/>
      <c r="Q809" s="174"/>
      <c r="R809" s="174"/>
      <c r="S809" s="174"/>
      <c r="T809" s="174"/>
      <c r="U809" s="174"/>
      <c r="V809" s="174"/>
      <c r="W809" s="174"/>
      <c r="X809" s="174"/>
      <c r="Y809" s="174"/>
      <c r="Z809" s="174"/>
    </row>
    <row r="810" ht="12.0" customHeight="1">
      <c r="A810" s="174"/>
      <c r="B810" s="174"/>
      <c r="C810" s="181"/>
      <c r="D810" s="174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P810" s="174"/>
      <c r="Q810" s="174"/>
      <c r="R810" s="174"/>
      <c r="S810" s="174"/>
      <c r="T810" s="174"/>
      <c r="U810" s="174"/>
      <c r="V810" s="174"/>
      <c r="W810" s="174"/>
      <c r="X810" s="174"/>
      <c r="Y810" s="174"/>
      <c r="Z810" s="174"/>
    </row>
    <row r="811" ht="12.0" customHeight="1">
      <c r="A811" s="174"/>
      <c r="B811" s="174"/>
      <c r="C811" s="181"/>
      <c r="D811" s="174"/>
      <c r="E811" s="174"/>
      <c r="F811" s="174"/>
      <c r="G811" s="174"/>
      <c r="H811" s="174"/>
      <c r="I811" s="174"/>
      <c r="J811" s="174"/>
      <c r="K811" s="174"/>
      <c r="L811" s="174"/>
      <c r="M811" s="174"/>
      <c r="N811" s="174"/>
      <c r="O811" s="174"/>
      <c r="P811" s="174"/>
      <c r="Q811" s="174"/>
      <c r="R811" s="174"/>
      <c r="S811" s="174"/>
      <c r="T811" s="174"/>
      <c r="U811" s="174"/>
      <c r="V811" s="174"/>
      <c r="W811" s="174"/>
      <c r="X811" s="174"/>
      <c r="Y811" s="174"/>
      <c r="Z811" s="174"/>
    </row>
    <row r="812" ht="12.0" customHeight="1">
      <c r="A812" s="174"/>
      <c r="B812" s="174"/>
      <c r="C812" s="181"/>
      <c r="D812" s="174"/>
      <c r="E812" s="174"/>
      <c r="F812" s="174"/>
      <c r="G812" s="174"/>
      <c r="H812" s="174"/>
      <c r="I812" s="174"/>
      <c r="J812" s="174"/>
      <c r="K812" s="174"/>
      <c r="L812" s="174"/>
      <c r="M812" s="174"/>
      <c r="N812" s="174"/>
      <c r="O812" s="174"/>
      <c r="P812" s="174"/>
      <c r="Q812" s="174"/>
      <c r="R812" s="174"/>
      <c r="S812" s="174"/>
      <c r="T812" s="174"/>
      <c r="U812" s="174"/>
      <c r="V812" s="174"/>
      <c r="W812" s="174"/>
      <c r="X812" s="174"/>
      <c r="Y812" s="174"/>
      <c r="Z812" s="174"/>
    </row>
    <row r="813" ht="12.0" customHeight="1">
      <c r="A813" s="174"/>
      <c r="B813" s="174"/>
      <c r="C813" s="181"/>
      <c r="D813" s="174"/>
      <c r="E813" s="174"/>
      <c r="F813" s="174"/>
      <c r="G813" s="174"/>
      <c r="H813" s="174"/>
      <c r="I813" s="174"/>
      <c r="J813" s="174"/>
      <c r="K813" s="174"/>
      <c r="L813" s="174"/>
      <c r="M813" s="174"/>
      <c r="N813" s="174"/>
      <c r="O813" s="174"/>
      <c r="P813" s="174"/>
      <c r="Q813" s="174"/>
      <c r="R813" s="174"/>
      <c r="S813" s="174"/>
      <c r="T813" s="174"/>
      <c r="U813" s="174"/>
      <c r="V813" s="174"/>
      <c r="W813" s="174"/>
      <c r="X813" s="174"/>
      <c r="Y813" s="174"/>
      <c r="Z813" s="174"/>
    </row>
    <row r="814" ht="12.0" customHeight="1">
      <c r="A814" s="174"/>
      <c r="B814" s="174"/>
      <c r="C814" s="181"/>
      <c r="D814" s="174"/>
      <c r="E814" s="174"/>
      <c r="F814" s="174"/>
      <c r="G814" s="174"/>
      <c r="H814" s="174"/>
      <c r="I814" s="174"/>
      <c r="J814" s="174"/>
      <c r="K814" s="174"/>
      <c r="L814" s="174"/>
      <c r="M814" s="174"/>
      <c r="N814" s="174"/>
      <c r="O814" s="174"/>
      <c r="P814" s="174"/>
      <c r="Q814" s="174"/>
      <c r="R814" s="174"/>
      <c r="S814" s="174"/>
      <c r="T814" s="174"/>
      <c r="U814" s="174"/>
      <c r="V814" s="174"/>
      <c r="W814" s="174"/>
      <c r="X814" s="174"/>
      <c r="Y814" s="174"/>
      <c r="Z814" s="174"/>
    </row>
    <row r="815" ht="12.0" customHeight="1">
      <c r="A815" s="174"/>
      <c r="B815" s="174"/>
      <c r="C815" s="181"/>
      <c r="D815" s="174"/>
      <c r="E815" s="174"/>
      <c r="F815" s="174"/>
      <c r="G815" s="174"/>
      <c r="H815" s="174"/>
      <c r="I815" s="174"/>
      <c r="J815" s="174"/>
      <c r="K815" s="174"/>
      <c r="L815" s="174"/>
      <c r="M815" s="174"/>
      <c r="N815" s="174"/>
      <c r="O815" s="174"/>
      <c r="P815" s="174"/>
      <c r="Q815" s="174"/>
      <c r="R815" s="174"/>
      <c r="S815" s="174"/>
      <c r="T815" s="174"/>
      <c r="U815" s="174"/>
      <c r="V815" s="174"/>
      <c r="W815" s="174"/>
      <c r="X815" s="174"/>
      <c r="Y815" s="174"/>
      <c r="Z815" s="174"/>
    </row>
    <row r="816" ht="12.0" customHeight="1">
      <c r="A816" s="174"/>
      <c r="B816" s="174"/>
      <c r="C816" s="181"/>
      <c r="D816" s="174"/>
      <c r="E816" s="174"/>
      <c r="F816" s="174"/>
      <c r="G816" s="174"/>
      <c r="H816" s="174"/>
      <c r="I816" s="174"/>
      <c r="J816" s="174"/>
      <c r="K816" s="174"/>
      <c r="L816" s="174"/>
      <c r="M816" s="174"/>
      <c r="N816" s="174"/>
      <c r="O816" s="174"/>
      <c r="P816" s="174"/>
      <c r="Q816" s="174"/>
      <c r="R816" s="174"/>
      <c r="S816" s="174"/>
      <c r="T816" s="174"/>
      <c r="U816" s="174"/>
      <c r="V816" s="174"/>
      <c r="W816" s="174"/>
      <c r="X816" s="174"/>
      <c r="Y816" s="174"/>
      <c r="Z816" s="174"/>
    </row>
    <row r="817" ht="12.0" customHeight="1">
      <c r="A817" s="174"/>
      <c r="B817" s="174"/>
      <c r="C817" s="181"/>
      <c r="D817" s="174"/>
      <c r="E817" s="174"/>
      <c r="F817" s="174"/>
      <c r="G817" s="174"/>
      <c r="H817" s="174"/>
      <c r="I817" s="174"/>
      <c r="J817" s="174"/>
      <c r="K817" s="174"/>
      <c r="L817" s="174"/>
      <c r="M817" s="174"/>
      <c r="N817" s="174"/>
      <c r="O817" s="174"/>
      <c r="P817" s="174"/>
      <c r="Q817" s="174"/>
      <c r="R817" s="174"/>
      <c r="S817" s="174"/>
      <c r="T817" s="174"/>
      <c r="U817" s="174"/>
      <c r="V817" s="174"/>
      <c r="W817" s="174"/>
      <c r="X817" s="174"/>
      <c r="Y817" s="174"/>
      <c r="Z817" s="174"/>
    </row>
    <row r="818" ht="12.0" customHeight="1">
      <c r="A818" s="174"/>
      <c r="B818" s="174"/>
      <c r="C818" s="181"/>
      <c r="D818" s="174"/>
      <c r="E818" s="174"/>
      <c r="F818" s="174"/>
      <c r="G818" s="174"/>
      <c r="H818" s="174"/>
      <c r="I818" s="174"/>
      <c r="J818" s="174"/>
      <c r="K818" s="174"/>
      <c r="L818" s="174"/>
      <c r="M818" s="174"/>
      <c r="N818" s="174"/>
      <c r="O818" s="174"/>
      <c r="P818" s="174"/>
      <c r="Q818" s="174"/>
      <c r="R818" s="174"/>
      <c r="S818" s="174"/>
      <c r="T818" s="174"/>
      <c r="U818" s="174"/>
      <c r="V818" s="174"/>
      <c r="W818" s="174"/>
      <c r="X818" s="174"/>
      <c r="Y818" s="174"/>
      <c r="Z818" s="174"/>
    </row>
    <row r="819" ht="12.0" customHeight="1">
      <c r="A819" s="174"/>
      <c r="B819" s="174"/>
      <c r="C819" s="181"/>
      <c r="D819" s="174"/>
      <c r="E819" s="174"/>
      <c r="F819" s="174"/>
      <c r="G819" s="174"/>
      <c r="H819" s="174"/>
      <c r="I819" s="174"/>
      <c r="J819" s="174"/>
      <c r="K819" s="174"/>
      <c r="L819" s="174"/>
      <c r="M819" s="174"/>
      <c r="N819" s="174"/>
      <c r="O819" s="174"/>
      <c r="P819" s="174"/>
      <c r="Q819" s="174"/>
      <c r="R819" s="174"/>
      <c r="S819" s="174"/>
      <c r="T819" s="174"/>
      <c r="U819" s="174"/>
      <c r="V819" s="174"/>
      <c r="W819" s="174"/>
      <c r="X819" s="174"/>
      <c r="Y819" s="174"/>
      <c r="Z819" s="174"/>
    </row>
    <row r="820" ht="12.0" customHeight="1">
      <c r="A820" s="174"/>
      <c r="B820" s="174"/>
      <c r="C820" s="181"/>
      <c r="D820" s="174"/>
      <c r="E820" s="174"/>
      <c r="F820" s="174"/>
      <c r="G820" s="174"/>
      <c r="H820" s="174"/>
      <c r="I820" s="174"/>
      <c r="J820" s="174"/>
      <c r="K820" s="174"/>
      <c r="L820" s="174"/>
      <c r="M820" s="174"/>
      <c r="N820" s="174"/>
      <c r="O820" s="174"/>
      <c r="P820" s="174"/>
      <c r="Q820" s="174"/>
      <c r="R820" s="174"/>
      <c r="S820" s="174"/>
      <c r="T820" s="174"/>
      <c r="U820" s="174"/>
      <c r="V820" s="174"/>
      <c r="W820" s="174"/>
      <c r="X820" s="174"/>
      <c r="Y820" s="174"/>
      <c r="Z820" s="174"/>
    </row>
    <row r="821" ht="12.0" customHeight="1">
      <c r="A821" s="174"/>
      <c r="B821" s="174"/>
      <c r="C821" s="181"/>
      <c r="D821" s="174"/>
      <c r="E821" s="174"/>
      <c r="F821" s="174"/>
      <c r="G821" s="174"/>
      <c r="H821" s="174"/>
      <c r="I821" s="174"/>
      <c r="J821" s="174"/>
      <c r="K821" s="174"/>
      <c r="L821" s="174"/>
      <c r="M821" s="174"/>
      <c r="N821" s="174"/>
      <c r="O821" s="174"/>
      <c r="P821" s="174"/>
      <c r="Q821" s="174"/>
      <c r="R821" s="174"/>
      <c r="S821" s="174"/>
      <c r="T821" s="174"/>
      <c r="U821" s="174"/>
      <c r="V821" s="174"/>
      <c r="W821" s="174"/>
      <c r="X821" s="174"/>
      <c r="Y821" s="174"/>
      <c r="Z821" s="174"/>
    </row>
    <row r="822" ht="12.0" customHeight="1">
      <c r="A822" s="174"/>
      <c r="B822" s="174"/>
      <c r="C822" s="181"/>
      <c r="D822" s="174"/>
      <c r="E822" s="174"/>
      <c r="F822" s="174"/>
      <c r="G822" s="174"/>
      <c r="H822" s="174"/>
      <c r="I822" s="174"/>
      <c r="J822" s="174"/>
      <c r="K822" s="174"/>
      <c r="L822" s="174"/>
      <c r="M822" s="174"/>
      <c r="N822" s="174"/>
      <c r="O822" s="174"/>
      <c r="P822" s="174"/>
      <c r="Q822" s="174"/>
      <c r="R822" s="174"/>
      <c r="S822" s="174"/>
      <c r="T822" s="174"/>
      <c r="U822" s="174"/>
      <c r="V822" s="174"/>
      <c r="W822" s="174"/>
      <c r="X822" s="174"/>
      <c r="Y822" s="174"/>
      <c r="Z822" s="174"/>
    </row>
    <row r="823" ht="12.0" customHeight="1">
      <c r="A823" s="174"/>
      <c r="B823" s="174"/>
      <c r="C823" s="181"/>
      <c r="D823" s="174"/>
      <c r="E823" s="174"/>
      <c r="F823" s="174"/>
      <c r="G823" s="174"/>
      <c r="H823" s="174"/>
      <c r="I823" s="174"/>
      <c r="J823" s="174"/>
      <c r="K823" s="174"/>
      <c r="L823" s="174"/>
      <c r="M823" s="174"/>
      <c r="N823" s="174"/>
      <c r="O823" s="174"/>
      <c r="P823" s="174"/>
      <c r="Q823" s="174"/>
      <c r="R823" s="174"/>
      <c r="S823" s="174"/>
      <c r="T823" s="174"/>
      <c r="U823" s="174"/>
      <c r="V823" s="174"/>
      <c r="W823" s="174"/>
      <c r="X823" s="174"/>
      <c r="Y823" s="174"/>
      <c r="Z823" s="174"/>
    </row>
    <row r="824" ht="12.0" customHeight="1">
      <c r="A824" s="174"/>
      <c r="B824" s="174"/>
      <c r="C824" s="181"/>
      <c r="D824" s="174"/>
      <c r="E824" s="174"/>
      <c r="F824" s="174"/>
      <c r="G824" s="174"/>
      <c r="H824" s="174"/>
      <c r="I824" s="174"/>
      <c r="J824" s="174"/>
      <c r="K824" s="174"/>
      <c r="L824" s="174"/>
      <c r="M824" s="174"/>
      <c r="N824" s="174"/>
      <c r="O824" s="174"/>
      <c r="P824" s="174"/>
      <c r="Q824" s="174"/>
      <c r="R824" s="174"/>
      <c r="S824" s="174"/>
      <c r="T824" s="174"/>
      <c r="U824" s="174"/>
      <c r="V824" s="174"/>
      <c r="W824" s="174"/>
      <c r="X824" s="174"/>
      <c r="Y824" s="174"/>
      <c r="Z824" s="174"/>
    </row>
    <row r="825" ht="12.0" customHeight="1">
      <c r="A825" s="174"/>
      <c r="B825" s="174"/>
      <c r="C825" s="181"/>
      <c r="D825" s="174"/>
      <c r="E825" s="174"/>
      <c r="F825" s="174"/>
      <c r="G825" s="174"/>
      <c r="H825" s="174"/>
      <c r="I825" s="174"/>
      <c r="J825" s="174"/>
      <c r="K825" s="174"/>
      <c r="L825" s="174"/>
      <c r="M825" s="174"/>
      <c r="N825" s="174"/>
      <c r="O825" s="174"/>
      <c r="P825" s="174"/>
      <c r="Q825" s="174"/>
      <c r="R825" s="174"/>
      <c r="S825" s="174"/>
      <c r="T825" s="174"/>
      <c r="U825" s="174"/>
      <c r="V825" s="174"/>
      <c r="W825" s="174"/>
      <c r="X825" s="174"/>
      <c r="Y825" s="174"/>
      <c r="Z825" s="174"/>
    </row>
    <row r="826" ht="12.0" customHeight="1">
      <c r="A826" s="174"/>
      <c r="B826" s="174"/>
      <c r="C826" s="181"/>
      <c r="D826" s="174"/>
      <c r="E826" s="174"/>
      <c r="F826" s="174"/>
      <c r="G826" s="174"/>
      <c r="H826" s="174"/>
      <c r="I826" s="174"/>
      <c r="J826" s="174"/>
      <c r="K826" s="174"/>
      <c r="L826" s="174"/>
      <c r="M826" s="174"/>
      <c r="N826" s="174"/>
      <c r="O826" s="174"/>
      <c r="P826" s="174"/>
      <c r="Q826" s="174"/>
      <c r="R826" s="174"/>
      <c r="S826" s="174"/>
      <c r="T826" s="174"/>
      <c r="U826" s="174"/>
      <c r="V826" s="174"/>
      <c r="W826" s="174"/>
      <c r="X826" s="174"/>
      <c r="Y826" s="174"/>
      <c r="Z826" s="174"/>
    </row>
    <row r="827" ht="12.0" customHeight="1">
      <c r="A827" s="174"/>
      <c r="B827" s="174"/>
      <c r="C827" s="181"/>
      <c r="D827" s="174"/>
      <c r="E827" s="174"/>
      <c r="F827" s="174"/>
      <c r="G827" s="174"/>
      <c r="H827" s="174"/>
      <c r="I827" s="174"/>
      <c r="J827" s="174"/>
      <c r="K827" s="174"/>
      <c r="L827" s="174"/>
      <c r="M827" s="174"/>
      <c r="N827" s="174"/>
      <c r="O827" s="174"/>
      <c r="P827" s="174"/>
      <c r="Q827" s="174"/>
      <c r="R827" s="174"/>
      <c r="S827" s="174"/>
      <c r="T827" s="174"/>
      <c r="U827" s="174"/>
      <c r="V827" s="174"/>
      <c r="W827" s="174"/>
      <c r="X827" s="174"/>
      <c r="Y827" s="174"/>
      <c r="Z827" s="174"/>
    </row>
    <row r="828" ht="12.0" customHeight="1">
      <c r="A828" s="174"/>
      <c r="B828" s="174"/>
      <c r="C828" s="181"/>
      <c r="D828" s="174"/>
      <c r="E828" s="174"/>
      <c r="F828" s="174"/>
      <c r="G828" s="174"/>
      <c r="H828" s="174"/>
      <c r="I828" s="174"/>
      <c r="J828" s="174"/>
      <c r="K828" s="174"/>
      <c r="L828" s="174"/>
      <c r="M828" s="174"/>
      <c r="N828" s="174"/>
      <c r="O828" s="174"/>
      <c r="P828" s="174"/>
      <c r="Q828" s="174"/>
      <c r="R828" s="174"/>
      <c r="S828" s="174"/>
      <c r="T828" s="174"/>
      <c r="U828" s="174"/>
      <c r="V828" s="174"/>
      <c r="W828" s="174"/>
      <c r="X828" s="174"/>
      <c r="Y828" s="174"/>
      <c r="Z828" s="174"/>
    </row>
    <row r="829" ht="12.0" customHeight="1">
      <c r="A829" s="174"/>
      <c r="B829" s="174"/>
      <c r="C829" s="181"/>
      <c r="D829" s="174"/>
      <c r="E829" s="174"/>
      <c r="F829" s="174"/>
      <c r="G829" s="174"/>
      <c r="H829" s="174"/>
      <c r="I829" s="174"/>
      <c r="J829" s="174"/>
      <c r="K829" s="174"/>
      <c r="L829" s="174"/>
      <c r="M829" s="174"/>
      <c r="N829" s="174"/>
      <c r="O829" s="174"/>
      <c r="P829" s="174"/>
      <c r="Q829" s="174"/>
      <c r="R829" s="174"/>
      <c r="S829" s="174"/>
      <c r="T829" s="174"/>
      <c r="U829" s="174"/>
      <c r="V829" s="174"/>
      <c r="W829" s="174"/>
      <c r="X829" s="174"/>
      <c r="Y829" s="174"/>
      <c r="Z829" s="174"/>
    </row>
    <row r="830" ht="12.0" customHeight="1">
      <c r="A830" s="174"/>
      <c r="B830" s="174"/>
      <c r="C830" s="181"/>
      <c r="D830" s="174"/>
      <c r="E830" s="174"/>
      <c r="F830" s="174"/>
      <c r="G830" s="174"/>
      <c r="H830" s="174"/>
      <c r="I830" s="174"/>
      <c r="J830" s="174"/>
      <c r="K830" s="174"/>
      <c r="L830" s="174"/>
      <c r="M830" s="174"/>
      <c r="N830" s="174"/>
      <c r="O830" s="174"/>
      <c r="P830" s="174"/>
      <c r="Q830" s="174"/>
      <c r="R830" s="174"/>
      <c r="S830" s="174"/>
      <c r="T830" s="174"/>
      <c r="U830" s="174"/>
      <c r="V830" s="174"/>
      <c r="W830" s="174"/>
      <c r="X830" s="174"/>
      <c r="Y830" s="174"/>
      <c r="Z830" s="174"/>
    </row>
    <row r="831" ht="12.0" customHeight="1">
      <c r="A831" s="174"/>
      <c r="B831" s="174"/>
      <c r="C831" s="181"/>
      <c r="D831" s="174"/>
      <c r="E831" s="174"/>
      <c r="F831" s="174"/>
      <c r="G831" s="174"/>
      <c r="H831" s="174"/>
      <c r="I831" s="174"/>
      <c r="J831" s="174"/>
      <c r="K831" s="174"/>
      <c r="L831" s="174"/>
      <c r="M831" s="174"/>
      <c r="N831" s="174"/>
      <c r="O831" s="174"/>
      <c r="P831" s="174"/>
      <c r="Q831" s="174"/>
      <c r="R831" s="174"/>
      <c r="S831" s="174"/>
      <c r="T831" s="174"/>
      <c r="U831" s="174"/>
      <c r="V831" s="174"/>
      <c r="W831" s="174"/>
      <c r="X831" s="174"/>
      <c r="Y831" s="174"/>
      <c r="Z831" s="174"/>
    </row>
    <row r="832" ht="12.0" customHeight="1">
      <c r="A832" s="174"/>
      <c r="B832" s="174"/>
      <c r="C832" s="181"/>
      <c r="D832" s="174"/>
      <c r="E832" s="174"/>
      <c r="F832" s="174"/>
      <c r="G832" s="174"/>
      <c r="H832" s="174"/>
      <c r="I832" s="174"/>
      <c r="J832" s="174"/>
      <c r="K832" s="174"/>
      <c r="L832" s="174"/>
      <c r="M832" s="174"/>
      <c r="N832" s="174"/>
      <c r="O832" s="174"/>
      <c r="P832" s="174"/>
      <c r="Q832" s="174"/>
      <c r="R832" s="174"/>
      <c r="S832" s="174"/>
      <c r="T832" s="174"/>
      <c r="U832" s="174"/>
      <c r="V832" s="174"/>
      <c r="W832" s="174"/>
      <c r="X832" s="174"/>
      <c r="Y832" s="174"/>
      <c r="Z832" s="174"/>
    </row>
    <row r="833" ht="12.0" customHeight="1">
      <c r="A833" s="174"/>
      <c r="B833" s="174"/>
      <c r="C833" s="181"/>
      <c r="D833" s="174"/>
      <c r="E833" s="174"/>
      <c r="F833" s="174"/>
      <c r="G833" s="174"/>
      <c r="H833" s="174"/>
      <c r="I833" s="174"/>
      <c r="J833" s="174"/>
      <c r="K833" s="174"/>
      <c r="L833" s="174"/>
      <c r="M833" s="174"/>
      <c r="N833" s="174"/>
      <c r="O833" s="174"/>
      <c r="P833" s="174"/>
      <c r="Q833" s="174"/>
      <c r="R833" s="174"/>
      <c r="S833" s="174"/>
      <c r="T833" s="174"/>
      <c r="U833" s="174"/>
      <c r="V833" s="174"/>
      <c r="W833" s="174"/>
      <c r="X833" s="174"/>
      <c r="Y833" s="174"/>
      <c r="Z833" s="174"/>
    </row>
    <row r="834" ht="12.0" customHeight="1">
      <c r="A834" s="174"/>
      <c r="B834" s="174"/>
      <c r="C834" s="181"/>
      <c r="D834" s="174"/>
      <c r="E834" s="174"/>
      <c r="F834" s="174"/>
      <c r="G834" s="174"/>
      <c r="H834" s="174"/>
      <c r="I834" s="174"/>
      <c r="J834" s="174"/>
      <c r="K834" s="174"/>
      <c r="L834" s="174"/>
      <c r="M834" s="174"/>
      <c r="N834" s="174"/>
      <c r="O834" s="174"/>
      <c r="P834" s="174"/>
      <c r="Q834" s="174"/>
      <c r="R834" s="174"/>
      <c r="S834" s="174"/>
      <c r="T834" s="174"/>
      <c r="U834" s="174"/>
      <c r="V834" s="174"/>
      <c r="W834" s="174"/>
      <c r="X834" s="174"/>
      <c r="Y834" s="174"/>
      <c r="Z834" s="174"/>
    </row>
    <row r="835" ht="12.0" customHeight="1">
      <c r="A835" s="174"/>
      <c r="B835" s="174"/>
      <c r="C835" s="181"/>
      <c r="D835" s="174"/>
      <c r="E835" s="174"/>
      <c r="F835" s="174"/>
      <c r="G835" s="174"/>
      <c r="H835" s="174"/>
      <c r="I835" s="174"/>
      <c r="J835" s="174"/>
      <c r="K835" s="174"/>
      <c r="L835" s="174"/>
      <c r="M835" s="174"/>
      <c r="N835" s="174"/>
      <c r="O835" s="174"/>
      <c r="P835" s="174"/>
      <c r="Q835" s="174"/>
      <c r="R835" s="174"/>
      <c r="S835" s="174"/>
      <c r="T835" s="174"/>
      <c r="U835" s="174"/>
      <c r="V835" s="174"/>
      <c r="W835" s="174"/>
      <c r="X835" s="174"/>
      <c r="Y835" s="174"/>
      <c r="Z835" s="174"/>
    </row>
    <row r="836" ht="12.0" customHeight="1">
      <c r="A836" s="174"/>
      <c r="B836" s="174"/>
      <c r="C836" s="181"/>
      <c r="D836" s="174"/>
      <c r="E836" s="174"/>
      <c r="F836" s="174"/>
      <c r="G836" s="174"/>
      <c r="H836" s="174"/>
      <c r="I836" s="174"/>
      <c r="J836" s="174"/>
      <c r="K836" s="174"/>
      <c r="L836" s="174"/>
      <c r="M836" s="174"/>
      <c r="N836" s="174"/>
      <c r="O836" s="174"/>
      <c r="P836" s="174"/>
      <c r="Q836" s="174"/>
      <c r="R836" s="174"/>
      <c r="S836" s="174"/>
      <c r="T836" s="174"/>
      <c r="U836" s="174"/>
      <c r="V836" s="174"/>
      <c r="W836" s="174"/>
      <c r="X836" s="174"/>
      <c r="Y836" s="174"/>
      <c r="Z836" s="174"/>
    </row>
    <row r="837" ht="12.0" customHeight="1">
      <c r="A837" s="174"/>
      <c r="B837" s="174"/>
      <c r="C837" s="181"/>
      <c r="D837" s="174"/>
      <c r="E837" s="174"/>
      <c r="F837" s="174"/>
      <c r="G837" s="174"/>
      <c r="H837" s="174"/>
      <c r="I837" s="174"/>
      <c r="J837" s="174"/>
      <c r="K837" s="174"/>
      <c r="L837" s="174"/>
      <c r="M837" s="174"/>
      <c r="N837" s="174"/>
      <c r="O837" s="174"/>
      <c r="P837" s="174"/>
      <c r="Q837" s="174"/>
      <c r="R837" s="174"/>
      <c r="S837" s="174"/>
      <c r="T837" s="174"/>
      <c r="U837" s="174"/>
      <c r="V837" s="174"/>
      <c r="W837" s="174"/>
      <c r="X837" s="174"/>
      <c r="Y837" s="174"/>
      <c r="Z837" s="174"/>
    </row>
    <row r="838" ht="12.0" customHeight="1">
      <c r="A838" s="174"/>
      <c r="B838" s="174"/>
      <c r="C838" s="181"/>
      <c r="D838" s="174"/>
      <c r="E838" s="174"/>
      <c r="F838" s="174"/>
      <c r="G838" s="174"/>
      <c r="H838" s="174"/>
      <c r="I838" s="174"/>
      <c r="J838" s="174"/>
      <c r="K838" s="174"/>
      <c r="L838" s="174"/>
      <c r="M838" s="174"/>
      <c r="N838" s="174"/>
      <c r="O838" s="174"/>
      <c r="P838" s="174"/>
      <c r="Q838" s="174"/>
      <c r="R838" s="174"/>
      <c r="S838" s="174"/>
      <c r="T838" s="174"/>
      <c r="U838" s="174"/>
      <c r="V838" s="174"/>
      <c r="W838" s="174"/>
      <c r="X838" s="174"/>
      <c r="Y838" s="174"/>
      <c r="Z838" s="174"/>
    </row>
    <row r="839" ht="12.0" customHeight="1">
      <c r="A839" s="174"/>
      <c r="B839" s="174"/>
      <c r="C839" s="181"/>
      <c r="D839" s="174"/>
      <c r="E839" s="174"/>
      <c r="F839" s="174"/>
      <c r="G839" s="174"/>
      <c r="H839" s="174"/>
      <c r="I839" s="174"/>
      <c r="J839" s="174"/>
      <c r="K839" s="174"/>
      <c r="L839" s="174"/>
      <c r="M839" s="174"/>
      <c r="N839" s="174"/>
      <c r="O839" s="174"/>
      <c r="P839" s="174"/>
      <c r="Q839" s="174"/>
      <c r="R839" s="174"/>
      <c r="S839" s="174"/>
      <c r="T839" s="174"/>
      <c r="U839" s="174"/>
      <c r="V839" s="174"/>
      <c r="W839" s="174"/>
      <c r="X839" s="174"/>
      <c r="Y839" s="174"/>
      <c r="Z839" s="174"/>
    </row>
    <row r="840" ht="12.0" customHeight="1">
      <c r="A840" s="174"/>
      <c r="B840" s="174"/>
      <c r="C840" s="181"/>
      <c r="D840" s="174"/>
      <c r="E840" s="174"/>
      <c r="F840" s="174"/>
      <c r="G840" s="174"/>
      <c r="H840" s="174"/>
      <c r="I840" s="174"/>
      <c r="J840" s="174"/>
      <c r="K840" s="174"/>
      <c r="L840" s="174"/>
      <c r="M840" s="174"/>
      <c r="N840" s="174"/>
      <c r="O840" s="174"/>
      <c r="P840" s="174"/>
      <c r="Q840" s="174"/>
      <c r="R840" s="174"/>
      <c r="S840" s="174"/>
      <c r="T840" s="174"/>
      <c r="U840" s="174"/>
      <c r="V840" s="174"/>
      <c r="W840" s="174"/>
      <c r="X840" s="174"/>
      <c r="Y840" s="174"/>
      <c r="Z840" s="174"/>
    </row>
    <row r="841" ht="12.0" customHeight="1">
      <c r="A841" s="174"/>
      <c r="B841" s="174"/>
      <c r="C841" s="181"/>
      <c r="D841" s="174"/>
      <c r="E841" s="174"/>
      <c r="F841" s="174"/>
      <c r="G841" s="174"/>
      <c r="H841" s="174"/>
      <c r="I841" s="174"/>
      <c r="J841" s="174"/>
      <c r="K841" s="174"/>
      <c r="L841" s="174"/>
      <c r="M841" s="174"/>
      <c r="N841" s="174"/>
      <c r="O841" s="174"/>
      <c r="P841" s="174"/>
      <c r="Q841" s="174"/>
      <c r="R841" s="174"/>
      <c r="S841" s="174"/>
      <c r="T841" s="174"/>
      <c r="U841" s="174"/>
      <c r="V841" s="174"/>
      <c r="W841" s="174"/>
      <c r="X841" s="174"/>
      <c r="Y841" s="174"/>
      <c r="Z841" s="174"/>
    </row>
    <row r="842" ht="12.0" customHeight="1">
      <c r="A842" s="174"/>
      <c r="B842" s="174"/>
      <c r="C842" s="181"/>
      <c r="D842" s="174"/>
      <c r="E842" s="174"/>
      <c r="F842" s="174"/>
      <c r="G842" s="174"/>
      <c r="H842" s="174"/>
      <c r="I842" s="174"/>
      <c r="J842" s="174"/>
      <c r="K842" s="174"/>
      <c r="L842" s="174"/>
      <c r="M842" s="174"/>
      <c r="N842" s="174"/>
      <c r="O842" s="174"/>
      <c r="P842" s="174"/>
      <c r="Q842" s="174"/>
      <c r="R842" s="174"/>
      <c r="S842" s="174"/>
      <c r="T842" s="174"/>
      <c r="U842" s="174"/>
      <c r="V842" s="174"/>
      <c r="W842" s="174"/>
      <c r="X842" s="174"/>
      <c r="Y842" s="174"/>
      <c r="Z842" s="174"/>
    </row>
    <row r="843" ht="12.0" customHeight="1">
      <c r="A843" s="174"/>
      <c r="B843" s="174"/>
      <c r="C843" s="181"/>
      <c r="D843" s="174"/>
      <c r="E843" s="174"/>
      <c r="F843" s="174"/>
      <c r="G843" s="174"/>
      <c r="H843" s="174"/>
      <c r="I843" s="174"/>
      <c r="J843" s="174"/>
      <c r="K843" s="174"/>
      <c r="L843" s="174"/>
      <c r="M843" s="174"/>
      <c r="N843" s="174"/>
      <c r="O843" s="174"/>
      <c r="P843" s="174"/>
      <c r="Q843" s="174"/>
      <c r="R843" s="174"/>
      <c r="S843" s="174"/>
      <c r="T843" s="174"/>
      <c r="U843" s="174"/>
      <c r="V843" s="174"/>
      <c r="W843" s="174"/>
      <c r="X843" s="174"/>
      <c r="Y843" s="174"/>
      <c r="Z843" s="174"/>
    </row>
    <row r="844" ht="12.0" customHeight="1">
      <c r="A844" s="174"/>
      <c r="B844" s="174"/>
      <c r="C844" s="181"/>
      <c r="D844" s="174"/>
      <c r="E844" s="174"/>
      <c r="F844" s="174"/>
      <c r="G844" s="174"/>
      <c r="H844" s="174"/>
      <c r="I844" s="174"/>
      <c r="J844" s="174"/>
      <c r="K844" s="174"/>
      <c r="L844" s="174"/>
      <c r="M844" s="174"/>
      <c r="N844" s="174"/>
      <c r="O844" s="174"/>
      <c r="P844" s="174"/>
      <c r="Q844" s="174"/>
      <c r="R844" s="174"/>
      <c r="S844" s="174"/>
      <c r="T844" s="174"/>
      <c r="U844" s="174"/>
      <c r="V844" s="174"/>
      <c r="W844" s="174"/>
      <c r="X844" s="174"/>
      <c r="Y844" s="174"/>
      <c r="Z844" s="174"/>
    </row>
    <row r="845" ht="12.0" customHeight="1">
      <c r="A845" s="174"/>
      <c r="B845" s="174"/>
      <c r="C845" s="181"/>
      <c r="D845" s="174"/>
      <c r="E845" s="174"/>
      <c r="F845" s="174"/>
      <c r="G845" s="174"/>
      <c r="H845" s="174"/>
      <c r="I845" s="174"/>
      <c r="J845" s="174"/>
      <c r="K845" s="174"/>
      <c r="L845" s="174"/>
      <c r="M845" s="174"/>
      <c r="N845" s="174"/>
      <c r="O845" s="174"/>
      <c r="P845" s="174"/>
      <c r="Q845" s="174"/>
      <c r="R845" s="174"/>
      <c r="S845" s="174"/>
      <c r="T845" s="174"/>
      <c r="U845" s="174"/>
      <c r="V845" s="174"/>
      <c r="W845" s="174"/>
      <c r="X845" s="174"/>
      <c r="Y845" s="174"/>
      <c r="Z845" s="174"/>
    </row>
    <row r="846" ht="12.0" customHeight="1">
      <c r="A846" s="174"/>
      <c r="B846" s="174"/>
      <c r="C846" s="181"/>
      <c r="D846" s="174"/>
      <c r="E846" s="174"/>
      <c r="F846" s="174"/>
      <c r="G846" s="174"/>
      <c r="H846" s="174"/>
      <c r="I846" s="174"/>
      <c r="J846" s="174"/>
      <c r="K846" s="174"/>
      <c r="L846" s="174"/>
      <c r="M846" s="174"/>
      <c r="N846" s="174"/>
      <c r="O846" s="174"/>
      <c r="P846" s="174"/>
      <c r="Q846" s="174"/>
      <c r="R846" s="174"/>
      <c r="S846" s="174"/>
      <c r="T846" s="174"/>
      <c r="U846" s="174"/>
      <c r="V846" s="174"/>
      <c r="W846" s="174"/>
      <c r="X846" s="174"/>
      <c r="Y846" s="174"/>
      <c r="Z846" s="174"/>
    </row>
    <row r="847" ht="12.0" customHeight="1">
      <c r="A847" s="174"/>
      <c r="B847" s="174"/>
      <c r="C847" s="181"/>
      <c r="D847" s="174"/>
      <c r="E847" s="174"/>
      <c r="F847" s="174"/>
      <c r="G847" s="174"/>
      <c r="H847" s="174"/>
      <c r="I847" s="174"/>
      <c r="J847" s="174"/>
      <c r="K847" s="174"/>
      <c r="L847" s="174"/>
      <c r="M847" s="174"/>
      <c r="N847" s="174"/>
      <c r="O847" s="174"/>
      <c r="P847" s="174"/>
      <c r="Q847" s="174"/>
      <c r="R847" s="174"/>
      <c r="S847" s="174"/>
      <c r="T847" s="174"/>
      <c r="U847" s="174"/>
      <c r="V847" s="174"/>
      <c r="W847" s="174"/>
      <c r="X847" s="174"/>
      <c r="Y847" s="174"/>
      <c r="Z847" s="174"/>
    </row>
    <row r="848" ht="12.0" customHeight="1">
      <c r="A848" s="174"/>
      <c r="B848" s="174"/>
      <c r="C848" s="181"/>
      <c r="D848" s="174"/>
      <c r="E848" s="174"/>
      <c r="F848" s="174"/>
      <c r="G848" s="174"/>
      <c r="H848" s="174"/>
      <c r="I848" s="174"/>
      <c r="J848" s="174"/>
      <c r="K848" s="174"/>
      <c r="L848" s="174"/>
      <c r="M848" s="174"/>
      <c r="N848" s="174"/>
      <c r="O848" s="174"/>
      <c r="P848" s="174"/>
      <c r="Q848" s="174"/>
      <c r="R848" s="174"/>
      <c r="S848" s="174"/>
      <c r="T848" s="174"/>
      <c r="U848" s="174"/>
      <c r="V848" s="174"/>
      <c r="W848" s="174"/>
      <c r="X848" s="174"/>
      <c r="Y848" s="174"/>
      <c r="Z848" s="174"/>
    </row>
    <row r="849" ht="12.0" customHeight="1">
      <c r="A849" s="174"/>
      <c r="B849" s="174"/>
      <c r="C849" s="181"/>
      <c r="D849" s="174"/>
      <c r="E849" s="174"/>
      <c r="F849" s="174"/>
      <c r="G849" s="174"/>
      <c r="H849" s="174"/>
      <c r="I849" s="174"/>
      <c r="J849" s="174"/>
      <c r="K849" s="174"/>
      <c r="L849" s="174"/>
      <c r="M849" s="174"/>
      <c r="N849" s="174"/>
      <c r="O849" s="174"/>
      <c r="P849" s="174"/>
      <c r="Q849" s="174"/>
      <c r="R849" s="174"/>
      <c r="S849" s="174"/>
      <c r="T849" s="174"/>
      <c r="U849" s="174"/>
      <c r="V849" s="174"/>
      <c r="W849" s="174"/>
      <c r="X849" s="174"/>
      <c r="Y849" s="174"/>
      <c r="Z849" s="174"/>
    </row>
    <row r="850" ht="12.0" customHeight="1">
      <c r="A850" s="174"/>
      <c r="B850" s="174"/>
      <c r="C850" s="181"/>
      <c r="D850" s="174"/>
      <c r="E850" s="174"/>
      <c r="F850" s="174"/>
      <c r="G850" s="174"/>
      <c r="H850" s="174"/>
      <c r="I850" s="174"/>
      <c r="J850" s="174"/>
      <c r="K850" s="174"/>
      <c r="L850" s="174"/>
      <c r="M850" s="174"/>
      <c r="N850" s="174"/>
      <c r="O850" s="174"/>
      <c r="P850" s="174"/>
      <c r="Q850" s="174"/>
      <c r="R850" s="174"/>
      <c r="S850" s="174"/>
      <c r="T850" s="174"/>
      <c r="U850" s="174"/>
      <c r="V850" s="174"/>
      <c r="W850" s="174"/>
      <c r="X850" s="174"/>
      <c r="Y850" s="174"/>
      <c r="Z850" s="174"/>
    </row>
    <row r="851" ht="12.0" customHeight="1">
      <c r="A851" s="174"/>
      <c r="B851" s="174"/>
      <c r="C851" s="181"/>
      <c r="D851" s="174"/>
      <c r="E851" s="174"/>
      <c r="F851" s="174"/>
      <c r="G851" s="174"/>
      <c r="H851" s="174"/>
      <c r="I851" s="174"/>
      <c r="J851" s="174"/>
      <c r="K851" s="174"/>
      <c r="L851" s="174"/>
      <c r="M851" s="174"/>
      <c r="N851" s="174"/>
      <c r="O851" s="174"/>
      <c r="P851" s="174"/>
      <c r="Q851" s="174"/>
      <c r="R851" s="174"/>
      <c r="S851" s="174"/>
      <c r="T851" s="174"/>
      <c r="U851" s="174"/>
      <c r="V851" s="174"/>
      <c r="W851" s="174"/>
      <c r="X851" s="174"/>
      <c r="Y851" s="174"/>
      <c r="Z851" s="174"/>
    </row>
    <row r="852" ht="12.0" customHeight="1">
      <c r="A852" s="174"/>
      <c r="B852" s="174"/>
      <c r="C852" s="181"/>
      <c r="D852" s="174"/>
      <c r="E852" s="174"/>
      <c r="F852" s="174"/>
      <c r="G852" s="174"/>
      <c r="H852" s="174"/>
      <c r="I852" s="174"/>
      <c r="J852" s="174"/>
      <c r="K852" s="174"/>
      <c r="L852" s="174"/>
      <c r="M852" s="174"/>
      <c r="N852" s="174"/>
      <c r="O852" s="174"/>
      <c r="P852" s="174"/>
      <c r="Q852" s="174"/>
      <c r="R852" s="174"/>
      <c r="S852" s="174"/>
      <c r="T852" s="174"/>
      <c r="U852" s="174"/>
      <c r="V852" s="174"/>
      <c r="W852" s="174"/>
      <c r="X852" s="174"/>
      <c r="Y852" s="174"/>
      <c r="Z852" s="174"/>
    </row>
    <row r="853" ht="12.0" customHeight="1">
      <c r="A853" s="174"/>
      <c r="B853" s="174"/>
      <c r="C853" s="181"/>
      <c r="D853" s="174"/>
      <c r="E853" s="174"/>
      <c r="F853" s="174"/>
      <c r="G853" s="174"/>
      <c r="H853" s="174"/>
      <c r="I853" s="174"/>
      <c r="J853" s="174"/>
      <c r="K853" s="174"/>
      <c r="L853" s="174"/>
      <c r="M853" s="174"/>
      <c r="N853" s="174"/>
      <c r="O853" s="174"/>
      <c r="P853" s="174"/>
      <c r="Q853" s="174"/>
      <c r="R853" s="174"/>
      <c r="S853" s="174"/>
      <c r="T853" s="174"/>
      <c r="U853" s="174"/>
      <c r="V853" s="174"/>
      <c r="W853" s="174"/>
      <c r="X853" s="174"/>
      <c r="Y853" s="174"/>
      <c r="Z853" s="174"/>
    </row>
    <row r="854" ht="12.0" customHeight="1">
      <c r="A854" s="174"/>
      <c r="B854" s="174"/>
      <c r="C854" s="181"/>
      <c r="D854" s="174"/>
      <c r="E854" s="174"/>
      <c r="F854" s="174"/>
      <c r="G854" s="174"/>
      <c r="H854" s="174"/>
      <c r="I854" s="174"/>
      <c r="J854" s="174"/>
      <c r="K854" s="174"/>
      <c r="L854" s="174"/>
      <c r="M854" s="174"/>
      <c r="N854" s="174"/>
      <c r="O854" s="174"/>
      <c r="P854" s="174"/>
      <c r="Q854" s="174"/>
      <c r="R854" s="174"/>
      <c r="S854" s="174"/>
      <c r="T854" s="174"/>
      <c r="U854" s="174"/>
      <c r="V854" s="174"/>
      <c r="W854" s="174"/>
      <c r="X854" s="174"/>
      <c r="Y854" s="174"/>
      <c r="Z854" s="174"/>
    </row>
    <row r="855" ht="12.0" customHeight="1">
      <c r="A855" s="174"/>
      <c r="B855" s="174"/>
      <c r="C855" s="181"/>
      <c r="D855" s="174"/>
      <c r="E855" s="174"/>
      <c r="F855" s="174"/>
      <c r="G855" s="174"/>
      <c r="H855" s="174"/>
      <c r="I855" s="174"/>
      <c r="J855" s="174"/>
      <c r="K855" s="174"/>
      <c r="L855" s="174"/>
      <c r="M855" s="174"/>
      <c r="N855" s="174"/>
      <c r="O855" s="174"/>
      <c r="P855" s="174"/>
      <c r="Q855" s="174"/>
      <c r="R855" s="174"/>
      <c r="S855" s="174"/>
      <c r="T855" s="174"/>
      <c r="U855" s="174"/>
      <c r="V855" s="174"/>
      <c r="W855" s="174"/>
      <c r="X855" s="174"/>
      <c r="Y855" s="174"/>
      <c r="Z855" s="174"/>
    </row>
    <row r="856" ht="12.0" customHeight="1">
      <c r="A856" s="174"/>
      <c r="B856" s="174"/>
      <c r="C856" s="181"/>
      <c r="D856" s="174"/>
      <c r="E856" s="174"/>
      <c r="F856" s="174"/>
      <c r="G856" s="174"/>
      <c r="H856" s="174"/>
      <c r="I856" s="174"/>
      <c r="J856" s="174"/>
      <c r="K856" s="174"/>
      <c r="L856" s="174"/>
      <c r="M856" s="174"/>
      <c r="N856" s="174"/>
      <c r="O856" s="174"/>
      <c r="P856" s="174"/>
      <c r="Q856" s="174"/>
      <c r="R856" s="174"/>
      <c r="S856" s="174"/>
      <c r="T856" s="174"/>
      <c r="U856" s="174"/>
      <c r="V856" s="174"/>
      <c r="W856" s="174"/>
      <c r="X856" s="174"/>
      <c r="Y856" s="174"/>
      <c r="Z856" s="174"/>
    </row>
    <row r="857" ht="12.0" customHeight="1">
      <c r="A857" s="174"/>
      <c r="B857" s="174"/>
      <c r="C857" s="181"/>
      <c r="D857" s="174"/>
      <c r="E857" s="174"/>
      <c r="F857" s="174"/>
      <c r="G857" s="174"/>
      <c r="H857" s="174"/>
      <c r="I857" s="174"/>
      <c r="J857" s="174"/>
      <c r="K857" s="174"/>
      <c r="L857" s="174"/>
      <c r="M857" s="174"/>
      <c r="N857" s="174"/>
      <c r="O857" s="174"/>
      <c r="P857" s="174"/>
      <c r="Q857" s="174"/>
      <c r="R857" s="174"/>
      <c r="S857" s="174"/>
      <c r="T857" s="174"/>
      <c r="U857" s="174"/>
      <c r="V857" s="174"/>
      <c r="W857" s="174"/>
      <c r="X857" s="174"/>
      <c r="Y857" s="174"/>
      <c r="Z857" s="174"/>
    </row>
    <row r="858" ht="12.0" customHeight="1">
      <c r="A858" s="174"/>
      <c r="B858" s="174"/>
      <c r="C858" s="181"/>
      <c r="D858" s="174"/>
      <c r="E858" s="174"/>
      <c r="F858" s="174"/>
      <c r="G858" s="174"/>
      <c r="H858" s="174"/>
      <c r="I858" s="174"/>
      <c r="J858" s="174"/>
      <c r="K858" s="174"/>
      <c r="L858" s="174"/>
      <c r="M858" s="174"/>
      <c r="N858" s="174"/>
      <c r="O858" s="174"/>
      <c r="P858" s="174"/>
      <c r="Q858" s="174"/>
      <c r="R858" s="174"/>
      <c r="S858" s="174"/>
      <c r="T858" s="174"/>
      <c r="U858" s="174"/>
      <c r="V858" s="174"/>
      <c r="W858" s="174"/>
      <c r="X858" s="174"/>
      <c r="Y858" s="174"/>
      <c r="Z858" s="174"/>
    </row>
    <row r="859" ht="12.0" customHeight="1">
      <c r="A859" s="174"/>
      <c r="B859" s="174"/>
      <c r="C859" s="181"/>
      <c r="D859" s="174"/>
      <c r="E859" s="174"/>
      <c r="F859" s="174"/>
      <c r="G859" s="174"/>
      <c r="H859" s="174"/>
      <c r="I859" s="174"/>
      <c r="J859" s="174"/>
      <c r="K859" s="174"/>
      <c r="L859" s="174"/>
      <c r="M859" s="174"/>
      <c r="N859" s="174"/>
      <c r="O859" s="174"/>
      <c r="P859" s="174"/>
      <c r="Q859" s="174"/>
      <c r="R859" s="174"/>
      <c r="S859" s="174"/>
      <c r="T859" s="174"/>
      <c r="U859" s="174"/>
      <c r="V859" s="174"/>
      <c r="W859" s="174"/>
      <c r="X859" s="174"/>
      <c r="Y859" s="174"/>
      <c r="Z859" s="174"/>
    </row>
    <row r="860" ht="12.0" customHeight="1">
      <c r="A860" s="174"/>
      <c r="B860" s="174"/>
      <c r="C860" s="181"/>
      <c r="D860" s="174"/>
      <c r="E860" s="174"/>
      <c r="F860" s="174"/>
      <c r="G860" s="174"/>
      <c r="H860" s="174"/>
      <c r="I860" s="174"/>
      <c r="J860" s="174"/>
      <c r="K860" s="174"/>
      <c r="L860" s="174"/>
      <c r="M860" s="174"/>
      <c r="N860" s="174"/>
      <c r="O860" s="174"/>
      <c r="P860" s="174"/>
      <c r="Q860" s="174"/>
      <c r="R860" s="174"/>
      <c r="S860" s="174"/>
      <c r="T860" s="174"/>
      <c r="U860" s="174"/>
      <c r="V860" s="174"/>
      <c r="W860" s="174"/>
      <c r="X860" s="174"/>
      <c r="Y860" s="174"/>
      <c r="Z860" s="174"/>
    </row>
    <row r="861" ht="12.0" customHeight="1">
      <c r="A861" s="174"/>
      <c r="B861" s="174"/>
      <c r="C861" s="181"/>
      <c r="D861" s="174"/>
      <c r="E861" s="174"/>
      <c r="F861" s="174"/>
      <c r="G861" s="174"/>
      <c r="H861" s="174"/>
      <c r="I861" s="174"/>
      <c r="J861" s="174"/>
      <c r="K861" s="174"/>
      <c r="L861" s="174"/>
      <c r="M861" s="174"/>
      <c r="N861" s="174"/>
      <c r="O861" s="174"/>
      <c r="P861" s="174"/>
      <c r="Q861" s="174"/>
      <c r="R861" s="174"/>
      <c r="S861" s="174"/>
      <c r="T861" s="174"/>
      <c r="U861" s="174"/>
      <c r="V861" s="174"/>
      <c r="W861" s="174"/>
      <c r="X861" s="174"/>
      <c r="Y861" s="174"/>
      <c r="Z861" s="174"/>
    </row>
    <row r="862" ht="12.0" customHeight="1">
      <c r="A862" s="174"/>
      <c r="B862" s="174"/>
      <c r="C862" s="181"/>
      <c r="D862" s="174"/>
      <c r="E862" s="174"/>
      <c r="F862" s="174"/>
      <c r="G862" s="174"/>
      <c r="H862" s="174"/>
      <c r="I862" s="174"/>
      <c r="J862" s="174"/>
      <c r="K862" s="174"/>
      <c r="L862" s="174"/>
      <c r="M862" s="174"/>
      <c r="N862" s="174"/>
      <c r="O862" s="174"/>
      <c r="P862" s="174"/>
      <c r="Q862" s="174"/>
      <c r="R862" s="174"/>
      <c r="S862" s="174"/>
      <c r="T862" s="174"/>
      <c r="U862" s="174"/>
      <c r="V862" s="174"/>
      <c r="W862" s="174"/>
      <c r="X862" s="174"/>
      <c r="Y862" s="174"/>
      <c r="Z862" s="174"/>
    </row>
    <row r="863" ht="12.0" customHeight="1">
      <c r="A863" s="174"/>
      <c r="B863" s="174"/>
      <c r="C863" s="181"/>
      <c r="D863" s="174"/>
      <c r="E863" s="174"/>
      <c r="F863" s="174"/>
      <c r="G863" s="174"/>
      <c r="H863" s="174"/>
      <c r="I863" s="174"/>
      <c r="J863" s="174"/>
      <c r="K863" s="174"/>
      <c r="L863" s="174"/>
      <c r="M863" s="174"/>
      <c r="N863" s="174"/>
      <c r="O863" s="174"/>
      <c r="P863" s="174"/>
      <c r="Q863" s="174"/>
      <c r="R863" s="174"/>
      <c r="S863" s="174"/>
      <c r="T863" s="174"/>
      <c r="U863" s="174"/>
      <c r="V863" s="174"/>
      <c r="W863" s="174"/>
      <c r="X863" s="174"/>
      <c r="Y863" s="174"/>
      <c r="Z863" s="174"/>
    </row>
    <row r="864" ht="12.0" customHeight="1">
      <c r="A864" s="174"/>
      <c r="B864" s="174"/>
      <c r="C864" s="181"/>
      <c r="D864" s="174"/>
      <c r="E864" s="174"/>
      <c r="F864" s="174"/>
      <c r="G864" s="174"/>
      <c r="H864" s="174"/>
      <c r="I864" s="174"/>
      <c r="J864" s="174"/>
      <c r="K864" s="174"/>
      <c r="L864" s="174"/>
      <c r="M864" s="174"/>
      <c r="N864" s="174"/>
      <c r="O864" s="174"/>
      <c r="P864" s="174"/>
      <c r="Q864" s="174"/>
      <c r="R864" s="174"/>
      <c r="S864" s="174"/>
      <c r="T864" s="174"/>
      <c r="U864" s="174"/>
      <c r="V864" s="174"/>
      <c r="W864" s="174"/>
      <c r="X864" s="174"/>
      <c r="Y864" s="174"/>
      <c r="Z864" s="174"/>
    </row>
    <row r="865" ht="12.0" customHeight="1">
      <c r="A865" s="174"/>
      <c r="B865" s="174"/>
      <c r="C865" s="181"/>
      <c r="D865" s="174"/>
      <c r="E865" s="174"/>
      <c r="F865" s="174"/>
      <c r="G865" s="174"/>
      <c r="H865" s="174"/>
      <c r="I865" s="174"/>
      <c r="J865" s="174"/>
      <c r="K865" s="174"/>
      <c r="L865" s="174"/>
      <c r="M865" s="174"/>
      <c r="N865" s="174"/>
      <c r="O865" s="174"/>
      <c r="P865" s="174"/>
      <c r="Q865" s="174"/>
      <c r="R865" s="174"/>
      <c r="S865" s="174"/>
      <c r="T865" s="174"/>
      <c r="U865" s="174"/>
      <c r="V865" s="174"/>
      <c r="W865" s="174"/>
      <c r="X865" s="174"/>
      <c r="Y865" s="174"/>
      <c r="Z865" s="174"/>
    </row>
    <row r="866" ht="12.0" customHeight="1">
      <c r="A866" s="174"/>
      <c r="B866" s="174"/>
      <c r="C866" s="181"/>
      <c r="D866" s="174"/>
      <c r="E866" s="174"/>
      <c r="F866" s="174"/>
      <c r="G866" s="174"/>
      <c r="H866" s="174"/>
      <c r="I866" s="174"/>
      <c r="J866" s="174"/>
      <c r="K866" s="174"/>
      <c r="L866" s="174"/>
      <c r="M866" s="174"/>
      <c r="N866" s="174"/>
      <c r="O866" s="174"/>
      <c r="P866" s="174"/>
      <c r="Q866" s="174"/>
      <c r="R866" s="174"/>
      <c r="S866" s="174"/>
      <c r="T866" s="174"/>
      <c r="U866" s="174"/>
      <c r="V866" s="174"/>
      <c r="W866" s="174"/>
      <c r="X866" s="174"/>
      <c r="Y866" s="174"/>
      <c r="Z866" s="174"/>
    </row>
    <row r="867" ht="12.0" customHeight="1">
      <c r="A867" s="174"/>
      <c r="B867" s="174"/>
      <c r="C867" s="181"/>
      <c r="D867" s="174"/>
      <c r="E867" s="174"/>
      <c r="F867" s="174"/>
      <c r="G867" s="174"/>
      <c r="H867" s="174"/>
      <c r="I867" s="174"/>
      <c r="J867" s="174"/>
      <c r="K867" s="174"/>
      <c r="L867" s="174"/>
      <c r="M867" s="174"/>
      <c r="N867" s="174"/>
      <c r="O867" s="174"/>
      <c r="P867" s="174"/>
      <c r="Q867" s="174"/>
      <c r="R867" s="174"/>
      <c r="S867" s="174"/>
      <c r="T867" s="174"/>
      <c r="U867" s="174"/>
      <c r="V867" s="174"/>
      <c r="W867" s="174"/>
      <c r="X867" s="174"/>
      <c r="Y867" s="174"/>
      <c r="Z867" s="174"/>
    </row>
    <row r="868" ht="12.0" customHeight="1">
      <c r="A868" s="174"/>
      <c r="B868" s="174"/>
      <c r="C868" s="181"/>
      <c r="D868" s="174"/>
      <c r="E868" s="174"/>
      <c r="F868" s="174"/>
      <c r="G868" s="174"/>
      <c r="H868" s="174"/>
      <c r="I868" s="174"/>
      <c r="J868" s="174"/>
      <c r="K868" s="174"/>
      <c r="L868" s="174"/>
      <c r="M868" s="174"/>
      <c r="N868" s="174"/>
      <c r="O868" s="174"/>
      <c r="P868" s="174"/>
      <c r="Q868" s="174"/>
      <c r="R868" s="174"/>
      <c r="S868" s="174"/>
      <c r="T868" s="174"/>
      <c r="U868" s="174"/>
      <c r="V868" s="174"/>
      <c r="W868" s="174"/>
      <c r="X868" s="174"/>
      <c r="Y868" s="174"/>
      <c r="Z868" s="174"/>
    </row>
    <row r="869" ht="12.0" customHeight="1">
      <c r="A869" s="174"/>
      <c r="B869" s="174"/>
      <c r="C869" s="181"/>
      <c r="D869" s="174"/>
      <c r="E869" s="174"/>
      <c r="F869" s="174"/>
      <c r="G869" s="174"/>
      <c r="H869" s="174"/>
      <c r="I869" s="174"/>
      <c r="J869" s="174"/>
      <c r="K869" s="174"/>
      <c r="L869" s="174"/>
      <c r="M869" s="174"/>
      <c r="N869" s="174"/>
      <c r="O869" s="174"/>
      <c r="P869" s="174"/>
      <c r="Q869" s="174"/>
      <c r="R869" s="174"/>
      <c r="S869" s="174"/>
      <c r="T869" s="174"/>
      <c r="U869" s="174"/>
      <c r="V869" s="174"/>
      <c r="W869" s="174"/>
      <c r="X869" s="174"/>
      <c r="Y869" s="174"/>
      <c r="Z869" s="174"/>
    </row>
    <row r="870" ht="12.0" customHeight="1">
      <c r="A870" s="174"/>
      <c r="B870" s="174"/>
      <c r="C870" s="181"/>
      <c r="D870" s="174"/>
      <c r="E870" s="174"/>
      <c r="F870" s="174"/>
      <c r="G870" s="174"/>
      <c r="H870" s="174"/>
      <c r="I870" s="174"/>
      <c r="J870" s="174"/>
      <c r="K870" s="174"/>
      <c r="L870" s="174"/>
      <c r="M870" s="174"/>
      <c r="N870" s="174"/>
      <c r="O870" s="174"/>
      <c r="P870" s="174"/>
      <c r="Q870" s="174"/>
      <c r="R870" s="174"/>
      <c r="S870" s="174"/>
      <c r="T870" s="174"/>
      <c r="U870" s="174"/>
      <c r="V870" s="174"/>
      <c r="W870" s="174"/>
      <c r="X870" s="174"/>
      <c r="Y870" s="174"/>
      <c r="Z870" s="174"/>
    </row>
    <row r="871" ht="12.0" customHeight="1">
      <c r="A871" s="174"/>
      <c r="B871" s="174"/>
      <c r="C871" s="181"/>
      <c r="D871" s="174"/>
      <c r="E871" s="174"/>
      <c r="F871" s="174"/>
      <c r="G871" s="174"/>
      <c r="H871" s="174"/>
      <c r="I871" s="174"/>
      <c r="J871" s="174"/>
      <c r="K871" s="174"/>
      <c r="L871" s="174"/>
      <c r="M871" s="174"/>
      <c r="N871" s="174"/>
      <c r="O871" s="174"/>
      <c r="P871" s="174"/>
      <c r="Q871" s="174"/>
      <c r="R871" s="174"/>
      <c r="S871" s="174"/>
      <c r="T871" s="174"/>
      <c r="U871" s="174"/>
      <c r="V871" s="174"/>
      <c r="W871" s="174"/>
      <c r="X871" s="174"/>
      <c r="Y871" s="174"/>
      <c r="Z871" s="174"/>
    </row>
    <row r="872" ht="12.0" customHeight="1">
      <c r="A872" s="174"/>
      <c r="B872" s="174"/>
      <c r="C872" s="181"/>
      <c r="D872" s="174"/>
      <c r="E872" s="174"/>
      <c r="F872" s="174"/>
      <c r="G872" s="174"/>
      <c r="H872" s="174"/>
      <c r="I872" s="174"/>
      <c r="J872" s="174"/>
      <c r="K872" s="174"/>
      <c r="L872" s="174"/>
      <c r="M872" s="174"/>
      <c r="N872" s="174"/>
      <c r="O872" s="174"/>
      <c r="P872" s="174"/>
      <c r="Q872" s="174"/>
      <c r="R872" s="174"/>
      <c r="S872" s="174"/>
      <c r="T872" s="174"/>
      <c r="U872" s="174"/>
      <c r="V872" s="174"/>
      <c r="W872" s="174"/>
      <c r="X872" s="174"/>
      <c r="Y872" s="174"/>
      <c r="Z872" s="174"/>
    </row>
    <row r="873" ht="12.0" customHeight="1">
      <c r="A873" s="174"/>
      <c r="B873" s="174"/>
      <c r="C873" s="181"/>
      <c r="D873" s="174"/>
      <c r="E873" s="174"/>
      <c r="F873" s="174"/>
      <c r="G873" s="174"/>
      <c r="H873" s="174"/>
      <c r="I873" s="174"/>
      <c r="J873" s="174"/>
      <c r="K873" s="174"/>
      <c r="L873" s="174"/>
      <c r="M873" s="174"/>
      <c r="N873" s="174"/>
      <c r="O873" s="174"/>
      <c r="P873" s="174"/>
      <c r="Q873" s="174"/>
      <c r="R873" s="174"/>
      <c r="S873" s="174"/>
      <c r="T873" s="174"/>
      <c r="U873" s="174"/>
      <c r="V873" s="174"/>
      <c r="W873" s="174"/>
      <c r="X873" s="174"/>
      <c r="Y873" s="174"/>
      <c r="Z873" s="174"/>
    </row>
    <row r="874" ht="12.0" customHeight="1">
      <c r="A874" s="174"/>
      <c r="B874" s="174"/>
      <c r="C874" s="181"/>
      <c r="D874" s="174"/>
      <c r="E874" s="174"/>
      <c r="F874" s="174"/>
      <c r="G874" s="174"/>
      <c r="H874" s="174"/>
      <c r="I874" s="174"/>
      <c r="J874" s="174"/>
      <c r="K874" s="174"/>
      <c r="L874" s="174"/>
      <c r="M874" s="174"/>
      <c r="N874" s="174"/>
      <c r="O874" s="174"/>
      <c r="P874" s="174"/>
      <c r="Q874" s="174"/>
      <c r="R874" s="174"/>
      <c r="S874" s="174"/>
      <c r="T874" s="174"/>
      <c r="U874" s="174"/>
      <c r="V874" s="174"/>
      <c r="W874" s="174"/>
      <c r="X874" s="174"/>
      <c r="Y874" s="174"/>
      <c r="Z874" s="174"/>
    </row>
    <row r="875" ht="12.0" customHeight="1">
      <c r="A875" s="174"/>
      <c r="B875" s="174"/>
      <c r="C875" s="181"/>
      <c r="D875" s="174"/>
      <c r="E875" s="174"/>
      <c r="F875" s="174"/>
      <c r="G875" s="174"/>
      <c r="H875" s="174"/>
      <c r="I875" s="174"/>
      <c r="J875" s="174"/>
      <c r="K875" s="174"/>
      <c r="L875" s="174"/>
      <c r="M875" s="174"/>
      <c r="N875" s="174"/>
      <c r="O875" s="174"/>
      <c r="P875" s="174"/>
      <c r="Q875" s="174"/>
      <c r="R875" s="174"/>
      <c r="S875" s="174"/>
      <c r="T875" s="174"/>
      <c r="U875" s="174"/>
      <c r="V875" s="174"/>
      <c r="W875" s="174"/>
      <c r="X875" s="174"/>
      <c r="Y875" s="174"/>
      <c r="Z875" s="174"/>
    </row>
    <row r="876" ht="12.0" customHeight="1">
      <c r="A876" s="174"/>
      <c r="B876" s="174"/>
      <c r="C876" s="181"/>
      <c r="D876" s="174"/>
      <c r="E876" s="174"/>
      <c r="F876" s="174"/>
      <c r="G876" s="174"/>
      <c r="H876" s="174"/>
      <c r="I876" s="174"/>
      <c r="J876" s="174"/>
      <c r="K876" s="174"/>
      <c r="L876" s="174"/>
      <c r="M876" s="174"/>
      <c r="N876" s="174"/>
      <c r="O876" s="174"/>
      <c r="P876" s="174"/>
      <c r="Q876" s="174"/>
      <c r="R876" s="174"/>
      <c r="S876" s="174"/>
      <c r="T876" s="174"/>
      <c r="U876" s="174"/>
      <c r="V876" s="174"/>
      <c r="W876" s="174"/>
      <c r="X876" s="174"/>
      <c r="Y876" s="174"/>
      <c r="Z876" s="174"/>
    </row>
    <row r="877" ht="12.0" customHeight="1">
      <c r="A877" s="174"/>
      <c r="B877" s="174"/>
      <c r="C877" s="181"/>
      <c r="D877" s="174"/>
      <c r="E877" s="174"/>
      <c r="F877" s="174"/>
      <c r="G877" s="174"/>
      <c r="H877" s="174"/>
      <c r="I877" s="174"/>
      <c r="J877" s="174"/>
      <c r="K877" s="174"/>
      <c r="L877" s="174"/>
      <c r="M877" s="174"/>
      <c r="N877" s="174"/>
      <c r="O877" s="174"/>
      <c r="P877" s="174"/>
      <c r="Q877" s="174"/>
      <c r="R877" s="174"/>
      <c r="S877" s="174"/>
      <c r="T877" s="174"/>
      <c r="U877" s="174"/>
      <c r="V877" s="174"/>
      <c r="W877" s="174"/>
      <c r="X877" s="174"/>
      <c r="Y877" s="174"/>
      <c r="Z877" s="174"/>
    </row>
    <row r="878" ht="12.0" customHeight="1">
      <c r="A878" s="174"/>
      <c r="B878" s="174"/>
      <c r="C878" s="181"/>
      <c r="D878" s="174"/>
      <c r="E878" s="174"/>
      <c r="F878" s="174"/>
      <c r="G878" s="174"/>
      <c r="H878" s="174"/>
      <c r="I878" s="174"/>
      <c r="J878" s="174"/>
      <c r="K878" s="174"/>
      <c r="L878" s="174"/>
      <c r="M878" s="174"/>
      <c r="N878" s="174"/>
      <c r="O878" s="174"/>
      <c r="P878" s="174"/>
      <c r="Q878" s="174"/>
      <c r="R878" s="174"/>
      <c r="S878" s="174"/>
      <c r="T878" s="174"/>
      <c r="U878" s="174"/>
      <c r="V878" s="174"/>
      <c r="W878" s="174"/>
      <c r="X878" s="174"/>
      <c r="Y878" s="174"/>
      <c r="Z878" s="174"/>
    </row>
    <row r="879" ht="12.0" customHeight="1">
      <c r="A879" s="174"/>
      <c r="B879" s="174"/>
      <c r="C879" s="181"/>
      <c r="D879" s="174"/>
      <c r="E879" s="174"/>
      <c r="F879" s="174"/>
      <c r="G879" s="174"/>
      <c r="H879" s="174"/>
      <c r="I879" s="174"/>
      <c r="J879" s="174"/>
      <c r="K879" s="174"/>
      <c r="L879" s="174"/>
      <c r="M879" s="174"/>
      <c r="N879" s="174"/>
      <c r="O879" s="174"/>
      <c r="P879" s="174"/>
      <c r="Q879" s="174"/>
      <c r="R879" s="174"/>
      <c r="S879" s="174"/>
      <c r="T879" s="174"/>
      <c r="U879" s="174"/>
      <c r="V879" s="174"/>
      <c r="W879" s="174"/>
      <c r="X879" s="174"/>
      <c r="Y879" s="174"/>
      <c r="Z879" s="174"/>
    </row>
    <row r="880" ht="12.0" customHeight="1">
      <c r="A880" s="174"/>
      <c r="B880" s="174"/>
      <c r="C880" s="181"/>
      <c r="D880" s="174"/>
      <c r="E880" s="174"/>
      <c r="F880" s="174"/>
      <c r="G880" s="174"/>
      <c r="H880" s="174"/>
      <c r="I880" s="174"/>
      <c r="J880" s="174"/>
      <c r="K880" s="174"/>
      <c r="L880" s="174"/>
      <c r="M880" s="174"/>
      <c r="N880" s="174"/>
      <c r="O880" s="174"/>
      <c r="P880" s="174"/>
      <c r="Q880" s="174"/>
      <c r="R880" s="174"/>
      <c r="S880" s="174"/>
      <c r="T880" s="174"/>
      <c r="U880" s="174"/>
      <c r="V880" s="174"/>
      <c r="W880" s="174"/>
      <c r="X880" s="174"/>
      <c r="Y880" s="174"/>
      <c r="Z880" s="174"/>
    </row>
    <row r="881" ht="12.0" customHeight="1">
      <c r="A881" s="174"/>
      <c r="B881" s="174"/>
      <c r="C881" s="181"/>
      <c r="D881" s="174"/>
      <c r="E881" s="174"/>
      <c r="F881" s="174"/>
      <c r="G881" s="174"/>
      <c r="H881" s="174"/>
      <c r="I881" s="174"/>
      <c r="J881" s="174"/>
      <c r="K881" s="174"/>
      <c r="L881" s="174"/>
      <c r="M881" s="174"/>
      <c r="N881" s="174"/>
      <c r="O881" s="174"/>
      <c r="P881" s="174"/>
      <c r="Q881" s="174"/>
      <c r="R881" s="174"/>
      <c r="S881" s="174"/>
      <c r="T881" s="174"/>
      <c r="U881" s="174"/>
      <c r="V881" s="174"/>
      <c r="W881" s="174"/>
      <c r="X881" s="174"/>
      <c r="Y881" s="174"/>
      <c r="Z881" s="174"/>
    </row>
    <row r="882" ht="12.0" customHeight="1">
      <c r="A882" s="174"/>
      <c r="B882" s="174"/>
      <c r="C882" s="181"/>
      <c r="D882" s="174"/>
      <c r="E882" s="174"/>
      <c r="F882" s="174"/>
      <c r="G882" s="174"/>
      <c r="H882" s="174"/>
      <c r="I882" s="174"/>
      <c r="J882" s="174"/>
      <c r="K882" s="174"/>
      <c r="L882" s="174"/>
      <c r="M882" s="174"/>
      <c r="N882" s="174"/>
      <c r="O882" s="174"/>
      <c r="P882" s="174"/>
      <c r="Q882" s="174"/>
      <c r="R882" s="174"/>
      <c r="S882" s="174"/>
      <c r="T882" s="174"/>
      <c r="U882" s="174"/>
      <c r="V882" s="174"/>
      <c r="W882" s="174"/>
      <c r="X882" s="174"/>
      <c r="Y882" s="174"/>
      <c r="Z882" s="174"/>
    </row>
    <row r="883" ht="12.0" customHeight="1">
      <c r="A883" s="174"/>
      <c r="B883" s="174"/>
      <c r="C883" s="181"/>
      <c r="D883" s="174"/>
      <c r="E883" s="174"/>
      <c r="F883" s="174"/>
      <c r="G883" s="174"/>
      <c r="H883" s="174"/>
      <c r="I883" s="174"/>
      <c r="J883" s="174"/>
      <c r="K883" s="174"/>
      <c r="L883" s="174"/>
      <c r="M883" s="174"/>
      <c r="N883" s="174"/>
      <c r="O883" s="174"/>
      <c r="P883" s="174"/>
      <c r="Q883" s="174"/>
      <c r="R883" s="174"/>
      <c r="S883" s="174"/>
      <c r="T883" s="174"/>
      <c r="U883" s="174"/>
      <c r="V883" s="174"/>
      <c r="W883" s="174"/>
      <c r="X883" s="174"/>
      <c r="Y883" s="174"/>
      <c r="Z883" s="174"/>
    </row>
    <row r="884" ht="12.0" customHeight="1">
      <c r="A884" s="174"/>
      <c r="B884" s="174"/>
      <c r="C884" s="181"/>
      <c r="D884" s="174"/>
      <c r="E884" s="174"/>
      <c r="F884" s="174"/>
      <c r="G884" s="174"/>
      <c r="H884" s="174"/>
      <c r="I884" s="174"/>
      <c r="J884" s="174"/>
      <c r="K884" s="174"/>
      <c r="L884" s="174"/>
      <c r="M884" s="174"/>
      <c r="N884" s="174"/>
      <c r="O884" s="174"/>
      <c r="P884" s="174"/>
      <c r="Q884" s="174"/>
      <c r="R884" s="174"/>
      <c r="S884" s="174"/>
      <c r="T884" s="174"/>
      <c r="U884" s="174"/>
      <c r="V884" s="174"/>
      <c r="W884" s="174"/>
      <c r="X884" s="174"/>
      <c r="Y884" s="174"/>
      <c r="Z884" s="174"/>
    </row>
    <row r="885" ht="12.0" customHeight="1">
      <c r="A885" s="174"/>
      <c r="B885" s="174"/>
      <c r="C885" s="181"/>
      <c r="D885" s="174"/>
      <c r="E885" s="174"/>
      <c r="F885" s="174"/>
      <c r="G885" s="174"/>
      <c r="H885" s="174"/>
      <c r="I885" s="174"/>
      <c r="J885" s="174"/>
      <c r="K885" s="174"/>
      <c r="L885" s="174"/>
      <c r="M885" s="174"/>
      <c r="N885" s="174"/>
      <c r="O885" s="174"/>
      <c r="P885" s="174"/>
      <c r="Q885" s="174"/>
      <c r="R885" s="174"/>
      <c r="S885" s="174"/>
      <c r="T885" s="174"/>
      <c r="U885" s="174"/>
      <c r="V885" s="174"/>
      <c r="W885" s="174"/>
      <c r="X885" s="174"/>
      <c r="Y885" s="174"/>
      <c r="Z885" s="174"/>
    </row>
    <row r="886" ht="12.0" customHeight="1">
      <c r="A886" s="174"/>
      <c r="B886" s="174"/>
      <c r="C886" s="181"/>
      <c r="D886" s="174"/>
      <c r="E886" s="174"/>
      <c r="F886" s="174"/>
      <c r="G886" s="174"/>
      <c r="H886" s="174"/>
      <c r="I886" s="174"/>
      <c r="J886" s="174"/>
      <c r="K886" s="174"/>
      <c r="L886" s="174"/>
      <c r="M886" s="174"/>
      <c r="N886" s="174"/>
      <c r="O886" s="174"/>
      <c r="P886" s="174"/>
      <c r="Q886" s="174"/>
      <c r="R886" s="174"/>
      <c r="S886" s="174"/>
      <c r="T886" s="174"/>
      <c r="U886" s="174"/>
      <c r="V886" s="174"/>
      <c r="W886" s="174"/>
      <c r="X886" s="174"/>
      <c r="Y886" s="174"/>
      <c r="Z886" s="174"/>
    </row>
    <row r="887" ht="12.0" customHeight="1">
      <c r="A887" s="174"/>
      <c r="B887" s="174"/>
      <c r="C887" s="181"/>
      <c r="D887" s="174"/>
      <c r="E887" s="174"/>
      <c r="F887" s="174"/>
      <c r="G887" s="174"/>
      <c r="H887" s="174"/>
      <c r="I887" s="174"/>
      <c r="J887" s="174"/>
      <c r="K887" s="174"/>
      <c r="L887" s="174"/>
      <c r="M887" s="174"/>
      <c r="N887" s="174"/>
      <c r="O887" s="174"/>
      <c r="P887" s="174"/>
      <c r="Q887" s="174"/>
      <c r="R887" s="174"/>
      <c r="S887" s="174"/>
      <c r="T887" s="174"/>
      <c r="U887" s="174"/>
      <c r="V887" s="174"/>
      <c r="W887" s="174"/>
      <c r="X887" s="174"/>
      <c r="Y887" s="174"/>
      <c r="Z887" s="174"/>
    </row>
    <row r="888" ht="12.0" customHeight="1">
      <c r="A888" s="174"/>
      <c r="B888" s="174"/>
      <c r="C888" s="181"/>
      <c r="D888" s="174"/>
      <c r="E888" s="174"/>
      <c r="F888" s="174"/>
      <c r="G888" s="174"/>
      <c r="H888" s="174"/>
      <c r="I888" s="174"/>
      <c r="J888" s="174"/>
      <c r="K888" s="174"/>
      <c r="L888" s="174"/>
      <c r="M888" s="174"/>
      <c r="N888" s="174"/>
      <c r="O888" s="174"/>
      <c r="P888" s="174"/>
      <c r="Q888" s="174"/>
      <c r="R888" s="174"/>
      <c r="S888" s="174"/>
      <c r="T888" s="174"/>
      <c r="U888" s="174"/>
      <c r="V888" s="174"/>
      <c r="W888" s="174"/>
      <c r="X888" s="174"/>
      <c r="Y888" s="174"/>
      <c r="Z888" s="174"/>
    </row>
    <row r="889" ht="12.0" customHeight="1">
      <c r="A889" s="174"/>
      <c r="B889" s="174"/>
      <c r="C889" s="181"/>
      <c r="D889" s="174"/>
      <c r="E889" s="174"/>
      <c r="F889" s="174"/>
      <c r="G889" s="174"/>
      <c r="H889" s="174"/>
      <c r="I889" s="174"/>
      <c r="J889" s="174"/>
      <c r="K889" s="174"/>
      <c r="L889" s="174"/>
      <c r="M889" s="174"/>
      <c r="N889" s="174"/>
      <c r="O889" s="174"/>
      <c r="P889" s="174"/>
      <c r="Q889" s="174"/>
      <c r="R889" s="174"/>
      <c r="S889" s="174"/>
      <c r="T889" s="174"/>
      <c r="U889" s="174"/>
      <c r="V889" s="174"/>
      <c r="W889" s="174"/>
      <c r="X889" s="174"/>
      <c r="Y889" s="174"/>
      <c r="Z889" s="174"/>
    </row>
    <row r="890" ht="12.0" customHeight="1">
      <c r="A890" s="174"/>
      <c r="B890" s="174"/>
      <c r="C890" s="181"/>
      <c r="D890" s="174"/>
      <c r="E890" s="174"/>
      <c r="F890" s="174"/>
      <c r="G890" s="174"/>
      <c r="H890" s="174"/>
      <c r="I890" s="174"/>
      <c r="J890" s="174"/>
      <c r="K890" s="174"/>
      <c r="L890" s="174"/>
      <c r="M890" s="174"/>
      <c r="N890" s="174"/>
      <c r="O890" s="174"/>
      <c r="P890" s="174"/>
      <c r="Q890" s="174"/>
      <c r="R890" s="174"/>
      <c r="S890" s="174"/>
      <c r="T890" s="174"/>
      <c r="U890" s="174"/>
      <c r="V890" s="174"/>
      <c r="W890" s="174"/>
      <c r="X890" s="174"/>
      <c r="Y890" s="174"/>
      <c r="Z890" s="174"/>
    </row>
    <row r="891" ht="12.0" customHeight="1">
      <c r="A891" s="174"/>
      <c r="B891" s="174"/>
      <c r="C891" s="181"/>
      <c r="D891" s="174"/>
      <c r="E891" s="174"/>
      <c r="F891" s="174"/>
      <c r="G891" s="174"/>
      <c r="H891" s="174"/>
      <c r="I891" s="174"/>
      <c r="J891" s="174"/>
      <c r="K891" s="174"/>
      <c r="L891" s="174"/>
      <c r="M891" s="174"/>
      <c r="N891" s="174"/>
      <c r="O891" s="174"/>
      <c r="P891" s="174"/>
      <c r="Q891" s="174"/>
      <c r="R891" s="174"/>
      <c r="S891" s="174"/>
      <c r="T891" s="174"/>
      <c r="U891" s="174"/>
      <c r="V891" s="174"/>
      <c r="W891" s="174"/>
      <c r="X891" s="174"/>
      <c r="Y891" s="174"/>
      <c r="Z891" s="174"/>
    </row>
    <row r="892" ht="12.0" customHeight="1">
      <c r="A892" s="174"/>
      <c r="B892" s="174"/>
      <c r="C892" s="181"/>
      <c r="D892" s="174"/>
      <c r="E892" s="174"/>
      <c r="F892" s="174"/>
      <c r="G892" s="174"/>
      <c r="H892" s="174"/>
      <c r="I892" s="174"/>
      <c r="J892" s="174"/>
      <c r="K892" s="174"/>
      <c r="L892" s="174"/>
      <c r="M892" s="174"/>
      <c r="N892" s="174"/>
      <c r="O892" s="174"/>
      <c r="P892" s="174"/>
      <c r="Q892" s="174"/>
      <c r="R892" s="174"/>
      <c r="S892" s="174"/>
      <c r="T892" s="174"/>
      <c r="U892" s="174"/>
      <c r="V892" s="174"/>
      <c r="W892" s="174"/>
      <c r="X892" s="174"/>
      <c r="Y892" s="174"/>
      <c r="Z892" s="174"/>
    </row>
    <row r="893" ht="12.0" customHeight="1">
      <c r="A893" s="174"/>
      <c r="B893" s="174"/>
      <c r="C893" s="181"/>
      <c r="D893" s="174"/>
      <c r="E893" s="174"/>
      <c r="F893" s="174"/>
      <c r="G893" s="174"/>
      <c r="H893" s="174"/>
      <c r="I893" s="174"/>
      <c r="J893" s="174"/>
      <c r="K893" s="174"/>
      <c r="L893" s="174"/>
      <c r="M893" s="174"/>
      <c r="N893" s="174"/>
      <c r="O893" s="174"/>
      <c r="P893" s="174"/>
      <c r="Q893" s="174"/>
      <c r="R893" s="174"/>
      <c r="S893" s="174"/>
      <c r="T893" s="174"/>
      <c r="U893" s="174"/>
      <c r="V893" s="174"/>
      <c r="W893" s="174"/>
      <c r="X893" s="174"/>
      <c r="Y893" s="174"/>
      <c r="Z893" s="174"/>
    </row>
    <row r="894" ht="12.0" customHeight="1">
      <c r="A894" s="174"/>
      <c r="B894" s="174"/>
      <c r="C894" s="181"/>
      <c r="D894" s="174"/>
      <c r="E894" s="174"/>
      <c r="F894" s="174"/>
      <c r="G894" s="174"/>
      <c r="H894" s="174"/>
      <c r="I894" s="174"/>
      <c r="J894" s="174"/>
      <c r="K894" s="174"/>
      <c r="L894" s="174"/>
      <c r="M894" s="174"/>
      <c r="N894" s="174"/>
      <c r="O894" s="174"/>
      <c r="P894" s="174"/>
      <c r="Q894" s="174"/>
      <c r="R894" s="174"/>
      <c r="S894" s="174"/>
      <c r="T894" s="174"/>
      <c r="U894" s="174"/>
      <c r="V894" s="174"/>
      <c r="W894" s="174"/>
      <c r="X894" s="174"/>
      <c r="Y894" s="174"/>
      <c r="Z894" s="174"/>
    </row>
    <row r="895" ht="12.0" customHeight="1">
      <c r="A895" s="174"/>
      <c r="B895" s="174"/>
      <c r="C895" s="181"/>
      <c r="D895" s="174"/>
      <c r="E895" s="174"/>
      <c r="F895" s="174"/>
      <c r="G895" s="174"/>
      <c r="H895" s="174"/>
      <c r="I895" s="174"/>
      <c r="J895" s="174"/>
      <c r="K895" s="174"/>
      <c r="L895" s="174"/>
      <c r="M895" s="174"/>
      <c r="N895" s="174"/>
      <c r="O895" s="174"/>
      <c r="P895" s="174"/>
      <c r="Q895" s="174"/>
      <c r="R895" s="174"/>
      <c r="S895" s="174"/>
      <c r="T895" s="174"/>
      <c r="U895" s="174"/>
      <c r="V895" s="174"/>
      <c r="W895" s="174"/>
      <c r="X895" s="174"/>
      <c r="Y895" s="174"/>
      <c r="Z895" s="174"/>
    </row>
    <row r="896" ht="12.0" customHeight="1">
      <c r="A896" s="174"/>
      <c r="B896" s="174"/>
      <c r="C896" s="181"/>
      <c r="D896" s="174"/>
      <c r="E896" s="174"/>
      <c r="F896" s="174"/>
      <c r="G896" s="174"/>
      <c r="H896" s="174"/>
      <c r="I896" s="174"/>
      <c r="J896" s="174"/>
      <c r="K896" s="174"/>
      <c r="L896" s="174"/>
      <c r="M896" s="174"/>
      <c r="N896" s="174"/>
      <c r="O896" s="174"/>
      <c r="P896" s="174"/>
      <c r="Q896" s="174"/>
      <c r="R896" s="174"/>
      <c r="S896" s="174"/>
      <c r="T896" s="174"/>
      <c r="U896" s="174"/>
      <c r="V896" s="174"/>
      <c r="W896" s="174"/>
      <c r="X896" s="174"/>
      <c r="Y896" s="174"/>
      <c r="Z896" s="174"/>
    </row>
    <row r="897" ht="12.0" customHeight="1">
      <c r="A897" s="174"/>
      <c r="B897" s="174"/>
      <c r="C897" s="181"/>
      <c r="D897" s="174"/>
      <c r="E897" s="174"/>
      <c r="F897" s="174"/>
      <c r="G897" s="174"/>
      <c r="H897" s="174"/>
      <c r="I897" s="174"/>
      <c r="J897" s="174"/>
      <c r="K897" s="174"/>
      <c r="L897" s="174"/>
      <c r="M897" s="174"/>
      <c r="N897" s="174"/>
      <c r="O897" s="174"/>
      <c r="P897" s="174"/>
      <c r="Q897" s="174"/>
      <c r="R897" s="174"/>
      <c r="S897" s="174"/>
      <c r="T897" s="174"/>
      <c r="U897" s="174"/>
      <c r="V897" s="174"/>
      <c r="W897" s="174"/>
      <c r="X897" s="174"/>
      <c r="Y897" s="174"/>
      <c r="Z897" s="174"/>
    </row>
    <row r="898" ht="12.0" customHeight="1">
      <c r="A898" s="174"/>
      <c r="B898" s="174"/>
      <c r="C898" s="181"/>
      <c r="D898" s="174"/>
      <c r="E898" s="174"/>
      <c r="F898" s="174"/>
      <c r="G898" s="174"/>
      <c r="H898" s="174"/>
      <c r="I898" s="174"/>
      <c r="J898" s="174"/>
      <c r="K898" s="174"/>
      <c r="L898" s="174"/>
      <c r="M898" s="174"/>
      <c r="N898" s="174"/>
      <c r="O898" s="174"/>
      <c r="P898" s="174"/>
      <c r="Q898" s="174"/>
      <c r="R898" s="174"/>
      <c r="S898" s="174"/>
      <c r="T898" s="174"/>
      <c r="U898" s="174"/>
      <c r="V898" s="174"/>
      <c r="W898" s="174"/>
      <c r="X898" s="174"/>
      <c r="Y898" s="174"/>
      <c r="Z898" s="174"/>
    </row>
    <row r="899" ht="12.0" customHeight="1">
      <c r="A899" s="174"/>
      <c r="B899" s="174"/>
      <c r="C899" s="181"/>
      <c r="D899" s="174"/>
      <c r="E899" s="174"/>
      <c r="F899" s="174"/>
      <c r="G899" s="174"/>
      <c r="H899" s="174"/>
      <c r="I899" s="174"/>
      <c r="J899" s="174"/>
      <c r="K899" s="174"/>
      <c r="L899" s="174"/>
      <c r="M899" s="174"/>
      <c r="N899" s="174"/>
      <c r="O899" s="174"/>
      <c r="P899" s="174"/>
      <c r="Q899" s="174"/>
      <c r="R899" s="174"/>
      <c r="S899" s="174"/>
      <c r="T899" s="174"/>
      <c r="U899" s="174"/>
      <c r="V899" s="174"/>
      <c r="W899" s="174"/>
      <c r="X899" s="174"/>
      <c r="Y899" s="174"/>
      <c r="Z899" s="174"/>
    </row>
    <row r="900" ht="12.0" customHeight="1">
      <c r="A900" s="174"/>
      <c r="B900" s="174"/>
      <c r="C900" s="181"/>
      <c r="D900" s="174"/>
      <c r="E900" s="174"/>
      <c r="F900" s="174"/>
      <c r="G900" s="174"/>
      <c r="H900" s="174"/>
      <c r="I900" s="174"/>
      <c r="J900" s="174"/>
      <c r="K900" s="174"/>
      <c r="L900" s="174"/>
      <c r="M900" s="174"/>
      <c r="N900" s="174"/>
      <c r="O900" s="174"/>
      <c r="P900" s="174"/>
      <c r="Q900" s="174"/>
      <c r="R900" s="174"/>
      <c r="S900" s="174"/>
      <c r="T900" s="174"/>
      <c r="U900" s="174"/>
      <c r="V900" s="174"/>
      <c r="W900" s="174"/>
      <c r="X900" s="174"/>
      <c r="Y900" s="174"/>
      <c r="Z900" s="174"/>
    </row>
    <row r="901" ht="12.0" customHeight="1">
      <c r="A901" s="174"/>
      <c r="B901" s="174"/>
      <c r="C901" s="181"/>
      <c r="D901" s="174"/>
      <c r="E901" s="174"/>
      <c r="F901" s="174"/>
      <c r="G901" s="174"/>
      <c r="H901" s="174"/>
      <c r="I901" s="174"/>
      <c r="J901" s="174"/>
      <c r="K901" s="174"/>
      <c r="L901" s="174"/>
      <c r="M901" s="174"/>
      <c r="N901" s="174"/>
      <c r="O901" s="174"/>
      <c r="P901" s="174"/>
      <c r="Q901" s="174"/>
      <c r="R901" s="174"/>
      <c r="S901" s="174"/>
      <c r="T901" s="174"/>
      <c r="U901" s="174"/>
      <c r="V901" s="174"/>
      <c r="W901" s="174"/>
      <c r="X901" s="174"/>
      <c r="Y901" s="174"/>
      <c r="Z901" s="174"/>
    </row>
    <row r="902" ht="12.0" customHeight="1">
      <c r="A902" s="174"/>
      <c r="B902" s="174"/>
      <c r="C902" s="181"/>
      <c r="D902" s="174"/>
      <c r="E902" s="174"/>
      <c r="F902" s="174"/>
      <c r="G902" s="174"/>
      <c r="H902" s="174"/>
      <c r="I902" s="174"/>
      <c r="J902" s="174"/>
      <c r="K902" s="174"/>
      <c r="L902" s="174"/>
      <c r="M902" s="174"/>
      <c r="N902" s="174"/>
      <c r="O902" s="174"/>
      <c r="P902" s="174"/>
      <c r="Q902" s="174"/>
      <c r="R902" s="174"/>
      <c r="S902" s="174"/>
      <c r="T902" s="174"/>
      <c r="U902" s="174"/>
      <c r="V902" s="174"/>
      <c r="W902" s="174"/>
      <c r="X902" s="174"/>
      <c r="Y902" s="174"/>
      <c r="Z902" s="174"/>
    </row>
    <row r="903" ht="12.0" customHeight="1">
      <c r="A903" s="174"/>
      <c r="B903" s="174"/>
      <c r="C903" s="181"/>
      <c r="D903" s="174"/>
      <c r="E903" s="174"/>
      <c r="F903" s="174"/>
      <c r="G903" s="174"/>
      <c r="H903" s="174"/>
      <c r="I903" s="174"/>
      <c r="J903" s="174"/>
      <c r="K903" s="174"/>
      <c r="L903" s="174"/>
      <c r="M903" s="174"/>
      <c r="N903" s="174"/>
      <c r="O903" s="174"/>
      <c r="P903" s="174"/>
      <c r="Q903" s="174"/>
      <c r="R903" s="174"/>
      <c r="S903" s="174"/>
      <c r="T903" s="174"/>
      <c r="U903" s="174"/>
      <c r="V903" s="174"/>
      <c r="W903" s="174"/>
      <c r="X903" s="174"/>
      <c r="Y903" s="174"/>
      <c r="Z903" s="174"/>
    </row>
    <row r="904" ht="12.0" customHeight="1">
      <c r="A904" s="174"/>
      <c r="B904" s="174"/>
      <c r="C904" s="181"/>
      <c r="D904" s="174"/>
      <c r="E904" s="174"/>
      <c r="F904" s="174"/>
      <c r="G904" s="174"/>
      <c r="H904" s="174"/>
      <c r="I904" s="174"/>
      <c r="J904" s="174"/>
      <c r="K904" s="174"/>
      <c r="L904" s="174"/>
      <c r="M904" s="174"/>
      <c r="N904" s="174"/>
      <c r="O904" s="174"/>
      <c r="P904" s="174"/>
      <c r="Q904" s="174"/>
      <c r="R904" s="174"/>
      <c r="S904" s="174"/>
      <c r="T904" s="174"/>
      <c r="U904" s="174"/>
      <c r="V904" s="174"/>
      <c r="W904" s="174"/>
      <c r="X904" s="174"/>
      <c r="Y904" s="174"/>
      <c r="Z904" s="174"/>
    </row>
    <row r="905" ht="12.0" customHeight="1">
      <c r="A905" s="174"/>
      <c r="B905" s="174"/>
      <c r="C905" s="181"/>
      <c r="D905" s="174"/>
      <c r="E905" s="174"/>
      <c r="F905" s="174"/>
      <c r="G905" s="174"/>
      <c r="H905" s="174"/>
      <c r="I905" s="174"/>
      <c r="J905" s="174"/>
      <c r="K905" s="174"/>
      <c r="L905" s="174"/>
      <c r="M905" s="174"/>
      <c r="N905" s="174"/>
      <c r="O905" s="174"/>
      <c r="P905" s="174"/>
      <c r="Q905" s="174"/>
      <c r="R905" s="174"/>
      <c r="S905" s="174"/>
      <c r="T905" s="174"/>
      <c r="U905" s="174"/>
      <c r="V905" s="174"/>
      <c r="W905" s="174"/>
      <c r="X905" s="174"/>
      <c r="Y905" s="174"/>
      <c r="Z905" s="174"/>
    </row>
    <row r="906" ht="12.0" customHeight="1">
      <c r="A906" s="174"/>
      <c r="B906" s="174"/>
      <c r="C906" s="181"/>
      <c r="D906" s="174"/>
      <c r="E906" s="174"/>
      <c r="F906" s="174"/>
      <c r="G906" s="174"/>
      <c r="H906" s="174"/>
      <c r="I906" s="174"/>
      <c r="J906" s="174"/>
      <c r="K906" s="174"/>
      <c r="L906" s="174"/>
      <c r="M906" s="174"/>
      <c r="N906" s="174"/>
      <c r="O906" s="174"/>
      <c r="P906" s="174"/>
      <c r="Q906" s="174"/>
      <c r="R906" s="174"/>
      <c r="S906" s="174"/>
      <c r="T906" s="174"/>
      <c r="U906" s="174"/>
      <c r="V906" s="174"/>
      <c r="W906" s="174"/>
      <c r="X906" s="174"/>
      <c r="Y906" s="174"/>
      <c r="Z906" s="174"/>
    </row>
    <row r="907" ht="12.0" customHeight="1">
      <c r="A907" s="174"/>
      <c r="B907" s="174"/>
      <c r="C907" s="181"/>
      <c r="D907" s="174"/>
      <c r="E907" s="174"/>
      <c r="F907" s="174"/>
      <c r="G907" s="174"/>
      <c r="H907" s="174"/>
      <c r="I907" s="174"/>
      <c r="J907" s="174"/>
      <c r="K907" s="174"/>
      <c r="L907" s="174"/>
      <c r="M907" s="174"/>
      <c r="N907" s="174"/>
      <c r="O907" s="174"/>
      <c r="P907" s="174"/>
      <c r="Q907" s="174"/>
      <c r="R907" s="174"/>
      <c r="S907" s="174"/>
      <c r="T907" s="174"/>
      <c r="U907" s="174"/>
      <c r="V907" s="174"/>
      <c r="W907" s="174"/>
      <c r="X907" s="174"/>
      <c r="Y907" s="174"/>
      <c r="Z907" s="174"/>
    </row>
    <row r="908" ht="12.0" customHeight="1">
      <c r="A908" s="174"/>
      <c r="B908" s="174"/>
      <c r="C908" s="181"/>
      <c r="D908" s="174"/>
      <c r="E908" s="174"/>
      <c r="F908" s="174"/>
      <c r="G908" s="174"/>
      <c r="H908" s="174"/>
      <c r="I908" s="174"/>
      <c r="J908" s="174"/>
      <c r="K908" s="174"/>
      <c r="L908" s="174"/>
      <c r="M908" s="174"/>
      <c r="N908" s="174"/>
      <c r="O908" s="174"/>
      <c r="P908" s="174"/>
      <c r="Q908" s="174"/>
      <c r="R908" s="174"/>
      <c r="S908" s="174"/>
      <c r="T908" s="174"/>
      <c r="U908" s="174"/>
      <c r="V908" s="174"/>
      <c r="W908" s="174"/>
      <c r="X908" s="174"/>
      <c r="Y908" s="174"/>
      <c r="Z908" s="174"/>
    </row>
    <row r="909" ht="12.0" customHeight="1">
      <c r="A909" s="174"/>
      <c r="B909" s="174"/>
      <c r="C909" s="181"/>
      <c r="D909" s="174"/>
      <c r="E909" s="174"/>
      <c r="F909" s="174"/>
      <c r="G909" s="174"/>
      <c r="H909" s="174"/>
      <c r="I909" s="174"/>
      <c r="J909" s="174"/>
      <c r="K909" s="174"/>
      <c r="L909" s="174"/>
      <c r="M909" s="174"/>
      <c r="N909" s="174"/>
      <c r="O909" s="174"/>
      <c r="P909" s="174"/>
      <c r="Q909" s="174"/>
      <c r="R909" s="174"/>
      <c r="S909" s="174"/>
      <c r="T909" s="174"/>
      <c r="U909" s="174"/>
      <c r="V909" s="174"/>
      <c r="W909" s="174"/>
      <c r="X909" s="174"/>
      <c r="Y909" s="174"/>
      <c r="Z909" s="174"/>
    </row>
    <row r="910" ht="12.0" customHeight="1">
      <c r="A910" s="174"/>
      <c r="B910" s="174"/>
      <c r="C910" s="181"/>
      <c r="D910" s="174"/>
      <c r="E910" s="174"/>
      <c r="F910" s="174"/>
      <c r="G910" s="174"/>
      <c r="H910" s="174"/>
      <c r="I910" s="174"/>
      <c r="J910" s="174"/>
      <c r="K910" s="174"/>
      <c r="L910" s="174"/>
      <c r="M910" s="174"/>
      <c r="N910" s="174"/>
      <c r="O910" s="174"/>
      <c r="P910" s="174"/>
      <c r="Q910" s="174"/>
      <c r="R910" s="174"/>
      <c r="S910" s="174"/>
      <c r="T910" s="174"/>
      <c r="U910" s="174"/>
      <c r="V910" s="174"/>
      <c r="W910" s="174"/>
      <c r="X910" s="174"/>
      <c r="Y910" s="174"/>
      <c r="Z910" s="174"/>
    </row>
    <row r="911" ht="12.0" customHeight="1">
      <c r="A911" s="174"/>
      <c r="B911" s="174"/>
      <c r="C911" s="181"/>
      <c r="D911" s="174"/>
      <c r="E911" s="174"/>
      <c r="F911" s="174"/>
      <c r="G911" s="174"/>
      <c r="H911" s="174"/>
      <c r="I911" s="174"/>
      <c r="J911" s="174"/>
      <c r="K911" s="174"/>
      <c r="L911" s="174"/>
      <c r="M911" s="174"/>
      <c r="N911" s="174"/>
      <c r="O911" s="174"/>
      <c r="P911" s="174"/>
      <c r="Q911" s="174"/>
      <c r="R911" s="174"/>
      <c r="S911" s="174"/>
      <c r="T911" s="174"/>
      <c r="U911" s="174"/>
      <c r="V911" s="174"/>
      <c r="W911" s="174"/>
      <c r="X911" s="174"/>
      <c r="Y911" s="174"/>
      <c r="Z911" s="174"/>
    </row>
    <row r="912" ht="12.0" customHeight="1">
      <c r="A912" s="174"/>
      <c r="B912" s="174"/>
      <c r="C912" s="181"/>
      <c r="D912" s="174"/>
      <c r="E912" s="174"/>
      <c r="F912" s="174"/>
      <c r="G912" s="174"/>
      <c r="H912" s="174"/>
      <c r="I912" s="174"/>
      <c r="J912" s="174"/>
      <c r="K912" s="174"/>
      <c r="L912" s="174"/>
      <c r="M912" s="174"/>
      <c r="N912" s="174"/>
      <c r="O912" s="174"/>
      <c r="P912" s="174"/>
      <c r="Q912" s="174"/>
      <c r="R912" s="174"/>
      <c r="S912" s="174"/>
      <c r="T912" s="174"/>
      <c r="U912" s="174"/>
      <c r="V912" s="174"/>
      <c r="W912" s="174"/>
      <c r="X912" s="174"/>
      <c r="Y912" s="174"/>
      <c r="Z912" s="174"/>
    </row>
    <row r="913" ht="12.0" customHeight="1">
      <c r="A913" s="174"/>
      <c r="B913" s="174"/>
      <c r="C913" s="181"/>
      <c r="D913" s="174"/>
      <c r="E913" s="174"/>
      <c r="F913" s="174"/>
      <c r="G913" s="174"/>
      <c r="H913" s="174"/>
      <c r="I913" s="174"/>
      <c r="J913" s="174"/>
      <c r="K913" s="174"/>
      <c r="L913" s="174"/>
      <c r="M913" s="174"/>
      <c r="N913" s="174"/>
      <c r="O913" s="174"/>
      <c r="P913" s="174"/>
      <c r="Q913" s="174"/>
      <c r="R913" s="174"/>
      <c r="S913" s="174"/>
      <c r="T913" s="174"/>
      <c r="U913" s="174"/>
      <c r="V913" s="174"/>
      <c r="W913" s="174"/>
      <c r="X913" s="174"/>
      <c r="Y913" s="174"/>
      <c r="Z913" s="174"/>
    </row>
    <row r="914" ht="12.0" customHeight="1">
      <c r="A914" s="174"/>
      <c r="B914" s="174"/>
      <c r="C914" s="181"/>
      <c r="D914" s="174"/>
      <c r="E914" s="174"/>
      <c r="F914" s="174"/>
      <c r="G914" s="174"/>
      <c r="H914" s="174"/>
      <c r="I914" s="174"/>
      <c r="J914" s="174"/>
      <c r="K914" s="174"/>
      <c r="L914" s="174"/>
      <c r="M914" s="174"/>
      <c r="N914" s="174"/>
      <c r="O914" s="174"/>
      <c r="P914" s="174"/>
      <c r="Q914" s="174"/>
      <c r="R914" s="174"/>
      <c r="S914" s="174"/>
      <c r="T914" s="174"/>
      <c r="U914" s="174"/>
      <c r="V914" s="174"/>
      <c r="W914" s="174"/>
      <c r="X914" s="174"/>
      <c r="Y914" s="174"/>
      <c r="Z914" s="174"/>
    </row>
    <row r="915" ht="12.0" customHeight="1">
      <c r="A915" s="174"/>
      <c r="B915" s="174"/>
      <c r="C915" s="181"/>
      <c r="D915" s="174"/>
      <c r="E915" s="174"/>
      <c r="F915" s="174"/>
      <c r="G915" s="174"/>
      <c r="H915" s="174"/>
      <c r="I915" s="174"/>
      <c r="J915" s="174"/>
      <c r="K915" s="174"/>
      <c r="L915" s="174"/>
      <c r="M915" s="174"/>
      <c r="N915" s="174"/>
      <c r="O915" s="174"/>
      <c r="P915" s="174"/>
      <c r="Q915" s="174"/>
      <c r="R915" s="174"/>
      <c r="S915" s="174"/>
      <c r="T915" s="174"/>
      <c r="U915" s="174"/>
      <c r="V915" s="174"/>
      <c r="W915" s="174"/>
      <c r="X915" s="174"/>
      <c r="Y915" s="174"/>
      <c r="Z915" s="174"/>
    </row>
    <row r="916" ht="12.0" customHeight="1">
      <c r="A916" s="174"/>
      <c r="B916" s="174"/>
      <c r="C916" s="181"/>
      <c r="D916" s="174"/>
      <c r="E916" s="174"/>
      <c r="F916" s="174"/>
      <c r="G916" s="174"/>
      <c r="H916" s="174"/>
      <c r="I916" s="174"/>
      <c r="J916" s="174"/>
      <c r="K916" s="174"/>
      <c r="L916" s="174"/>
      <c r="M916" s="174"/>
      <c r="N916" s="174"/>
      <c r="O916" s="174"/>
      <c r="P916" s="174"/>
      <c r="Q916" s="174"/>
      <c r="R916" s="174"/>
      <c r="S916" s="174"/>
      <c r="T916" s="174"/>
      <c r="U916" s="174"/>
      <c r="V916" s="174"/>
      <c r="W916" s="174"/>
      <c r="X916" s="174"/>
      <c r="Y916" s="174"/>
      <c r="Z916" s="174"/>
    </row>
    <row r="917" ht="12.0" customHeight="1">
      <c r="A917" s="174"/>
      <c r="B917" s="174"/>
      <c r="C917" s="181"/>
      <c r="D917" s="174"/>
      <c r="E917" s="174"/>
      <c r="F917" s="174"/>
      <c r="G917" s="174"/>
      <c r="H917" s="174"/>
      <c r="I917" s="174"/>
      <c r="J917" s="174"/>
      <c r="K917" s="174"/>
      <c r="L917" s="174"/>
      <c r="M917" s="174"/>
      <c r="N917" s="174"/>
      <c r="O917" s="174"/>
      <c r="P917" s="174"/>
      <c r="Q917" s="174"/>
      <c r="R917" s="174"/>
      <c r="S917" s="174"/>
      <c r="T917" s="174"/>
      <c r="U917" s="174"/>
      <c r="V917" s="174"/>
      <c r="W917" s="174"/>
      <c r="X917" s="174"/>
      <c r="Y917" s="174"/>
      <c r="Z917" s="174"/>
    </row>
    <row r="918" ht="12.0" customHeight="1">
      <c r="A918" s="174"/>
      <c r="B918" s="174"/>
      <c r="C918" s="181"/>
      <c r="D918" s="174"/>
      <c r="E918" s="174"/>
      <c r="F918" s="174"/>
      <c r="G918" s="174"/>
      <c r="H918" s="174"/>
      <c r="I918" s="174"/>
      <c r="J918" s="174"/>
      <c r="K918" s="174"/>
      <c r="L918" s="174"/>
      <c r="M918" s="174"/>
      <c r="N918" s="174"/>
      <c r="O918" s="174"/>
      <c r="P918" s="174"/>
      <c r="Q918" s="174"/>
      <c r="R918" s="174"/>
      <c r="S918" s="174"/>
      <c r="T918" s="174"/>
      <c r="U918" s="174"/>
      <c r="V918" s="174"/>
      <c r="W918" s="174"/>
      <c r="X918" s="174"/>
      <c r="Y918" s="174"/>
      <c r="Z918" s="174"/>
    </row>
    <row r="919" ht="12.0" customHeight="1">
      <c r="A919" s="174"/>
      <c r="B919" s="174"/>
      <c r="C919" s="181"/>
      <c r="D919" s="174"/>
      <c r="E919" s="174"/>
      <c r="F919" s="174"/>
      <c r="G919" s="174"/>
      <c r="H919" s="174"/>
      <c r="I919" s="174"/>
      <c r="J919" s="174"/>
      <c r="K919" s="174"/>
      <c r="L919" s="174"/>
      <c r="M919" s="174"/>
      <c r="N919" s="174"/>
      <c r="O919" s="174"/>
      <c r="P919" s="174"/>
      <c r="Q919" s="174"/>
      <c r="R919" s="174"/>
      <c r="S919" s="174"/>
      <c r="T919" s="174"/>
      <c r="U919" s="174"/>
      <c r="V919" s="174"/>
      <c r="W919" s="174"/>
      <c r="X919" s="174"/>
      <c r="Y919" s="174"/>
      <c r="Z919" s="174"/>
    </row>
    <row r="920" ht="12.0" customHeight="1">
      <c r="A920" s="174"/>
      <c r="B920" s="174"/>
      <c r="C920" s="181"/>
      <c r="D920" s="174"/>
      <c r="E920" s="174"/>
      <c r="F920" s="174"/>
      <c r="G920" s="174"/>
      <c r="H920" s="174"/>
      <c r="I920" s="174"/>
      <c r="J920" s="174"/>
      <c r="K920" s="174"/>
      <c r="L920" s="174"/>
      <c r="M920" s="174"/>
      <c r="N920" s="174"/>
      <c r="O920" s="174"/>
      <c r="P920" s="174"/>
      <c r="Q920" s="174"/>
      <c r="R920" s="174"/>
      <c r="S920" s="174"/>
      <c r="T920" s="174"/>
      <c r="U920" s="174"/>
      <c r="V920" s="174"/>
      <c r="W920" s="174"/>
      <c r="X920" s="174"/>
      <c r="Y920" s="174"/>
      <c r="Z920" s="174"/>
    </row>
    <row r="921" ht="12.0" customHeight="1">
      <c r="A921" s="174"/>
      <c r="B921" s="174"/>
      <c r="C921" s="181"/>
      <c r="D921" s="174"/>
      <c r="E921" s="174"/>
      <c r="F921" s="174"/>
      <c r="G921" s="174"/>
      <c r="H921" s="174"/>
      <c r="I921" s="174"/>
      <c r="J921" s="174"/>
      <c r="K921" s="174"/>
      <c r="L921" s="174"/>
      <c r="M921" s="174"/>
      <c r="N921" s="174"/>
      <c r="O921" s="174"/>
      <c r="P921" s="174"/>
      <c r="Q921" s="174"/>
      <c r="R921" s="174"/>
      <c r="S921" s="174"/>
      <c r="T921" s="174"/>
      <c r="U921" s="174"/>
      <c r="V921" s="174"/>
      <c r="W921" s="174"/>
      <c r="X921" s="174"/>
      <c r="Y921" s="174"/>
      <c r="Z921" s="174"/>
    </row>
    <row r="922" ht="12.0" customHeight="1">
      <c r="A922" s="174"/>
      <c r="B922" s="174"/>
      <c r="C922" s="181"/>
      <c r="D922" s="174"/>
      <c r="E922" s="174"/>
      <c r="F922" s="174"/>
      <c r="G922" s="174"/>
      <c r="H922" s="174"/>
      <c r="I922" s="174"/>
      <c r="J922" s="174"/>
      <c r="K922" s="174"/>
      <c r="L922" s="174"/>
      <c r="M922" s="174"/>
      <c r="N922" s="174"/>
      <c r="O922" s="174"/>
      <c r="P922" s="174"/>
      <c r="Q922" s="174"/>
      <c r="R922" s="174"/>
      <c r="S922" s="174"/>
      <c r="T922" s="174"/>
      <c r="U922" s="174"/>
      <c r="V922" s="174"/>
      <c r="W922" s="174"/>
      <c r="X922" s="174"/>
      <c r="Y922" s="174"/>
      <c r="Z922" s="174"/>
    </row>
    <row r="923" ht="12.0" customHeight="1">
      <c r="A923" s="174"/>
      <c r="B923" s="174"/>
      <c r="C923" s="181"/>
      <c r="D923" s="174"/>
      <c r="E923" s="174"/>
      <c r="F923" s="174"/>
      <c r="G923" s="174"/>
      <c r="H923" s="174"/>
      <c r="I923" s="174"/>
      <c r="J923" s="174"/>
      <c r="K923" s="174"/>
      <c r="L923" s="174"/>
      <c r="M923" s="174"/>
      <c r="N923" s="174"/>
      <c r="O923" s="174"/>
      <c r="P923" s="174"/>
      <c r="Q923" s="174"/>
      <c r="R923" s="174"/>
      <c r="S923" s="174"/>
      <c r="T923" s="174"/>
      <c r="U923" s="174"/>
      <c r="V923" s="174"/>
      <c r="W923" s="174"/>
      <c r="X923" s="174"/>
      <c r="Y923" s="174"/>
      <c r="Z923" s="174"/>
    </row>
    <row r="924" ht="12.0" customHeight="1">
      <c r="A924" s="174"/>
      <c r="B924" s="174"/>
      <c r="C924" s="181"/>
      <c r="D924" s="174"/>
      <c r="E924" s="174"/>
      <c r="F924" s="174"/>
      <c r="G924" s="174"/>
      <c r="H924" s="174"/>
      <c r="I924" s="174"/>
      <c r="J924" s="174"/>
      <c r="K924" s="174"/>
      <c r="L924" s="174"/>
      <c r="M924" s="174"/>
      <c r="N924" s="174"/>
      <c r="O924" s="174"/>
      <c r="P924" s="174"/>
      <c r="Q924" s="174"/>
      <c r="R924" s="174"/>
      <c r="S924" s="174"/>
      <c r="T924" s="174"/>
      <c r="U924" s="174"/>
      <c r="V924" s="174"/>
      <c r="W924" s="174"/>
      <c r="X924" s="174"/>
      <c r="Y924" s="174"/>
      <c r="Z924" s="174"/>
    </row>
    <row r="925" ht="12.0" customHeight="1">
      <c r="A925" s="174"/>
      <c r="B925" s="174"/>
      <c r="C925" s="181"/>
      <c r="D925" s="174"/>
      <c r="E925" s="174"/>
      <c r="F925" s="174"/>
      <c r="G925" s="174"/>
      <c r="H925" s="174"/>
      <c r="I925" s="174"/>
      <c r="J925" s="174"/>
      <c r="K925" s="174"/>
      <c r="L925" s="174"/>
      <c r="M925" s="174"/>
      <c r="N925" s="174"/>
      <c r="O925" s="174"/>
      <c r="P925" s="174"/>
      <c r="Q925" s="174"/>
      <c r="R925" s="174"/>
      <c r="S925" s="174"/>
      <c r="T925" s="174"/>
      <c r="U925" s="174"/>
      <c r="V925" s="174"/>
      <c r="W925" s="174"/>
      <c r="X925" s="174"/>
      <c r="Y925" s="174"/>
      <c r="Z925" s="174"/>
    </row>
    <row r="926" ht="12.0" customHeight="1">
      <c r="A926" s="174"/>
      <c r="B926" s="174"/>
      <c r="C926" s="181"/>
      <c r="D926" s="174"/>
      <c r="E926" s="174"/>
      <c r="F926" s="174"/>
      <c r="G926" s="174"/>
      <c r="H926" s="174"/>
      <c r="I926" s="174"/>
      <c r="J926" s="174"/>
      <c r="K926" s="174"/>
      <c r="L926" s="174"/>
      <c r="M926" s="174"/>
      <c r="N926" s="174"/>
      <c r="O926" s="174"/>
      <c r="P926" s="174"/>
      <c r="Q926" s="174"/>
      <c r="R926" s="174"/>
      <c r="S926" s="174"/>
      <c r="T926" s="174"/>
      <c r="U926" s="174"/>
      <c r="V926" s="174"/>
      <c r="W926" s="174"/>
      <c r="X926" s="174"/>
      <c r="Y926" s="174"/>
      <c r="Z926" s="174"/>
    </row>
    <row r="927" ht="12.0" customHeight="1">
      <c r="A927" s="174"/>
      <c r="B927" s="174"/>
      <c r="C927" s="181"/>
      <c r="D927" s="174"/>
      <c r="E927" s="174"/>
      <c r="F927" s="174"/>
      <c r="G927" s="174"/>
      <c r="H927" s="174"/>
      <c r="I927" s="174"/>
      <c r="J927" s="174"/>
      <c r="K927" s="174"/>
      <c r="L927" s="174"/>
      <c r="M927" s="174"/>
      <c r="N927" s="174"/>
      <c r="O927" s="174"/>
      <c r="P927" s="174"/>
      <c r="Q927" s="174"/>
      <c r="R927" s="174"/>
      <c r="S927" s="174"/>
      <c r="T927" s="174"/>
      <c r="U927" s="174"/>
      <c r="V927" s="174"/>
      <c r="W927" s="174"/>
      <c r="X927" s="174"/>
      <c r="Y927" s="174"/>
      <c r="Z927" s="174"/>
    </row>
    <row r="928" ht="12.0" customHeight="1">
      <c r="A928" s="174"/>
      <c r="B928" s="174"/>
      <c r="C928" s="181"/>
      <c r="D928" s="174"/>
      <c r="E928" s="174"/>
      <c r="F928" s="174"/>
      <c r="G928" s="174"/>
      <c r="H928" s="174"/>
      <c r="I928" s="174"/>
      <c r="J928" s="174"/>
      <c r="K928" s="174"/>
      <c r="L928" s="174"/>
      <c r="M928" s="174"/>
      <c r="N928" s="174"/>
      <c r="O928" s="174"/>
      <c r="P928" s="174"/>
      <c r="Q928" s="174"/>
      <c r="R928" s="174"/>
      <c r="S928" s="174"/>
      <c r="T928" s="174"/>
      <c r="U928" s="174"/>
      <c r="V928" s="174"/>
      <c r="W928" s="174"/>
      <c r="X928" s="174"/>
      <c r="Y928" s="174"/>
      <c r="Z928" s="174"/>
    </row>
    <row r="929" ht="12.0" customHeight="1">
      <c r="A929" s="174"/>
      <c r="B929" s="174"/>
      <c r="C929" s="181"/>
      <c r="D929" s="174"/>
      <c r="E929" s="174"/>
      <c r="F929" s="174"/>
      <c r="G929" s="174"/>
      <c r="H929" s="174"/>
      <c r="I929" s="174"/>
      <c r="J929" s="174"/>
      <c r="K929" s="174"/>
      <c r="L929" s="174"/>
      <c r="M929" s="174"/>
      <c r="N929" s="174"/>
      <c r="O929" s="174"/>
      <c r="P929" s="174"/>
      <c r="Q929" s="174"/>
      <c r="R929" s="174"/>
      <c r="S929" s="174"/>
      <c r="T929" s="174"/>
      <c r="U929" s="174"/>
      <c r="V929" s="174"/>
      <c r="W929" s="174"/>
      <c r="X929" s="174"/>
      <c r="Y929" s="174"/>
      <c r="Z929" s="174"/>
    </row>
    <row r="930" ht="12.0" customHeight="1">
      <c r="A930" s="174"/>
      <c r="B930" s="174"/>
      <c r="C930" s="181"/>
      <c r="D930" s="174"/>
      <c r="E930" s="174"/>
      <c r="F930" s="174"/>
      <c r="G930" s="174"/>
      <c r="H930" s="174"/>
      <c r="I930" s="174"/>
      <c r="J930" s="174"/>
      <c r="K930" s="174"/>
      <c r="L930" s="174"/>
      <c r="M930" s="174"/>
      <c r="N930" s="174"/>
      <c r="O930" s="174"/>
      <c r="P930" s="174"/>
      <c r="Q930" s="174"/>
      <c r="R930" s="174"/>
      <c r="S930" s="174"/>
      <c r="T930" s="174"/>
      <c r="U930" s="174"/>
      <c r="V930" s="174"/>
      <c r="W930" s="174"/>
      <c r="X930" s="174"/>
      <c r="Y930" s="174"/>
      <c r="Z930" s="174"/>
    </row>
    <row r="931" ht="12.0" customHeight="1">
      <c r="A931" s="174"/>
      <c r="B931" s="174"/>
      <c r="C931" s="181"/>
      <c r="D931" s="174"/>
      <c r="E931" s="174"/>
      <c r="F931" s="174"/>
      <c r="G931" s="174"/>
      <c r="H931" s="174"/>
      <c r="I931" s="174"/>
      <c r="J931" s="174"/>
      <c r="K931" s="174"/>
      <c r="L931" s="174"/>
      <c r="M931" s="174"/>
      <c r="N931" s="174"/>
      <c r="O931" s="174"/>
      <c r="P931" s="174"/>
      <c r="Q931" s="174"/>
      <c r="R931" s="174"/>
      <c r="S931" s="174"/>
      <c r="T931" s="174"/>
      <c r="U931" s="174"/>
      <c r="V931" s="174"/>
      <c r="W931" s="174"/>
      <c r="X931" s="174"/>
      <c r="Y931" s="174"/>
      <c r="Z931" s="174"/>
    </row>
    <row r="932" ht="12.0" customHeight="1">
      <c r="A932" s="174"/>
      <c r="B932" s="174"/>
      <c r="C932" s="181"/>
      <c r="D932" s="174"/>
      <c r="E932" s="174"/>
      <c r="F932" s="174"/>
      <c r="G932" s="174"/>
      <c r="H932" s="174"/>
      <c r="I932" s="174"/>
      <c r="J932" s="174"/>
      <c r="K932" s="174"/>
      <c r="L932" s="174"/>
      <c r="M932" s="174"/>
      <c r="N932" s="174"/>
      <c r="O932" s="174"/>
      <c r="P932" s="174"/>
      <c r="Q932" s="174"/>
      <c r="R932" s="174"/>
      <c r="S932" s="174"/>
      <c r="T932" s="174"/>
      <c r="U932" s="174"/>
      <c r="V932" s="174"/>
      <c r="W932" s="174"/>
      <c r="X932" s="174"/>
      <c r="Y932" s="174"/>
      <c r="Z932" s="174"/>
    </row>
    <row r="933" ht="12.0" customHeight="1">
      <c r="A933" s="174"/>
      <c r="B933" s="174"/>
      <c r="C933" s="181"/>
      <c r="D933" s="174"/>
      <c r="E933" s="174"/>
      <c r="F933" s="174"/>
      <c r="G933" s="174"/>
      <c r="H933" s="174"/>
      <c r="I933" s="174"/>
      <c r="J933" s="174"/>
      <c r="K933" s="174"/>
      <c r="L933" s="174"/>
      <c r="M933" s="174"/>
      <c r="N933" s="174"/>
      <c r="O933" s="174"/>
      <c r="P933" s="174"/>
      <c r="Q933" s="174"/>
      <c r="R933" s="174"/>
      <c r="S933" s="174"/>
      <c r="T933" s="174"/>
      <c r="U933" s="174"/>
      <c r="V933" s="174"/>
      <c r="W933" s="174"/>
      <c r="X933" s="174"/>
      <c r="Y933" s="174"/>
      <c r="Z933" s="174"/>
    </row>
    <row r="934" ht="12.0" customHeight="1">
      <c r="A934" s="174"/>
      <c r="B934" s="174"/>
      <c r="C934" s="181"/>
      <c r="D934" s="174"/>
      <c r="E934" s="174"/>
      <c r="F934" s="174"/>
      <c r="G934" s="174"/>
      <c r="H934" s="174"/>
      <c r="I934" s="174"/>
      <c r="J934" s="174"/>
      <c r="K934" s="174"/>
      <c r="L934" s="174"/>
      <c r="M934" s="174"/>
      <c r="N934" s="174"/>
      <c r="O934" s="174"/>
      <c r="P934" s="174"/>
      <c r="Q934" s="174"/>
      <c r="R934" s="174"/>
      <c r="S934" s="174"/>
      <c r="T934" s="174"/>
      <c r="U934" s="174"/>
      <c r="V934" s="174"/>
      <c r="W934" s="174"/>
      <c r="X934" s="174"/>
      <c r="Y934" s="174"/>
      <c r="Z934" s="174"/>
    </row>
    <row r="935" ht="12.0" customHeight="1">
      <c r="A935" s="174"/>
      <c r="B935" s="174"/>
      <c r="C935" s="181"/>
      <c r="D935" s="174"/>
      <c r="E935" s="174"/>
      <c r="F935" s="174"/>
      <c r="G935" s="174"/>
      <c r="H935" s="174"/>
      <c r="I935" s="174"/>
      <c r="J935" s="174"/>
      <c r="K935" s="174"/>
      <c r="L935" s="174"/>
      <c r="M935" s="174"/>
      <c r="N935" s="174"/>
      <c r="O935" s="174"/>
      <c r="P935" s="174"/>
      <c r="Q935" s="174"/>
      <c r="R935" s="174"/>
      <c r="S935" s="174"/>
      <c r="T935" s="174"/>
      <c r="U935" s="174"/>
      <c r="V935" s="174"/>
      <c r="W935" s="174"/>
      <c r="X935" s="174"/>
      <c r="Y935" s="174"/>
      <c r="Z935" s="174"/>
    </row>
    <row r="936" ht="12.0" customHeight="1">
      <c r="A936" s="174"/>
      <c r="B936" s="174"/>
      <c r="C936" s="181"/>
      <c r="D936" s="174"/>
      <c r="E936" s="174"/>
      <c r="F936" s="174"/>
      <c r="G936" s="174"/>
      <c r="H936" s="174"/>
      <c r="I936" s="174"/>
      <c r="J936" s="174"/>
      <c r="K936" s="174"/>
      <c r="L936" s="174"/>
      <c r="M936" s="174"/>
      <c r="N936" s="174"/>
      <c r="O936" s="174"/>
      <c r="P936" s="174"/>
      <c r="Q936" s="174"/>
      <c r="R936" s="174"/>
      <c r="S936" s="174"/>
      <c r="T936" s="174"/>
      <c r="U936" s="174"/>
      <c r="V936" s="174"/>
      <c r="W936" s="174"/>
      <c r="X936" s="174"/>
      <c r="Y936" s="174"/>
      <c r="Z936" s="174"/>
    </row>
    <row r="937" ht="12.0" customHeight="1">
      <c r="A937" s="174"/>
      <c r="B937" s="174"/>
      <c r="C937" s="181"/>
      <c r="D937" s="174"/>
      <c r="E937" s="174"/>
      <c r="F937" s="174"/>
      <c r="G937" s="174"/>
      <c r="H937" s="174"/>
      <c r="I937" s="174"/>
      <c r="J937" s="174"/>
      <c r="K937" s="174"/>
      <c r="L937" s="174"/>
      <c r="M937" s="174"/>
      <c r="N937" s="174"/>
      <c r="O937" s="174"/>
      <c r="P937" s="174"/>
      <c r="Q937" s="174"/>
      <c r="R937" s="174"/>
      <c r="S937" s="174"/>
      <c r="T937" s="174"/>
      <c r="U937" s="174"/>
      <c r="V937" s="174"/>
      <c r="W937" s="174"/>
      <c r="X937" s="174"/>
      <c r="Y937" s="174"/>
      <c r="Z937" s="174"/>
    </row>
    <row r="938" ht="12.0" customHeight="1">
      <c r="A938" s="174"/>
      <c r="B938" s="174"/>
      <c r="C938" s="181"/>
      <c r="D938" s="174"/>
      <c r="E938" s="174"/>
      <c r="F938" s="174"/>
      <c r="G938" s="174"/>
      <c r="H938" s="174"/>
      <c r="I938" s="174"/>
      <c r="J938" s="174"/>
      <c r="K938" s="174"/>
      <c r="L938" s="174"/>
      <c r="M938" s="174"/>
      <c r="N938" s="174"/>
      <c r="O938" s="174"/>
      <c r="P938" s="174"/>
      <c r="Q938" s="174"/>
      <c r="R938" s="174"/>
      <c r="S938" s="174"/>
      <c r="T938" s="174"/>
      <c r="U938" s="174"/>
      <c r="V938" s="174"/>
      <c r="W938" s="174"/>
      <c r="X938" s="174"/>
      <c r="Y938" s="174"/>
      <c r="Z938" s="174"/>
    </row>
    <row r="939" ht="12.0" customHeight="1">
      <c r="A939" s="174"/>
      <c r="B939" s="174"/>
      <c r="C939" s="181"/>
      <c r="D939" s="174"/>
      <c r="E939" s="174"/>
      <c r="F939" s="174"/>
      <c r="G939" s="174"/>
      <c r="H939" s="174"/>
      <c r="I939" s="174"/>
      <c r="J939" s="174"/>
      <c r="K939" s="174"/>
      <c r="L939" s="174"/>
      <c r="M939" s="174"/>
      <c r="N939" s="174"/>
      <c r="O939" s="174"/>
      <c r="P939" s="174"/>
      <c r="Q939" s="174"/>
      <c r="R939" s="174"/>
      <c r="S939" s="174"/>
      <c r="T939" s="174"/>
      <c r="U939" s="174"/>
      <c r="V939" s="174"/>
      <c r="W939" s="174"/>
      <c r="X939" s="174"/>
      <c r="Y939" s="174"/>
      <c r="Z939" s="174"/>
    </row>
    <row r="940" ht="12.0" customHeight="1">
      <c r="A940" s="174"/>
      <c r="B940" s="174"/>
      <c r="C940" s="181"/>
      <c r="D940" s="174"/>
      <c r="E940" s="174"/>
      <c r="F940" s="174"/>
      <c r="G940" s="174"/>
      <c r="H940" s="174"/>
      <c r="I940" s="174"/>
      <c r="J940" s="174"/>
      <c r="K940" s="174"/>
      <c r="L940" s="174"/>
      <c r="M940" s="174"/>
      <c r="N940" s="174"/>
      <c r="O940" s="174"/>
      <c r="P940" s="174"/>
      <c r="Q940" s="174"/>
      <c r="R940" s="174"/>
      <c r="S940" s="174"/>
      <c r="T940" s="174"/>
      <c r="U940" s="174"/>
      <c r="V940" s="174"/>
      <c r="W940" s="174"/>
      <c r="X940" s="174"/>
      <c r="Y940" s="174"/>
      <c r="Z940" s="174"/>
    </row>
    <row r="941" ht="12.0" customHeight="1">
      <c r="A941" s="174"/>
      <c r="B941" s="174"/>
      <c r="C941" s="181"/>
      <c r="D941" s="174"/>
      <c r="E941" s="174"/>
      <c r="F941" s="174"/>
      <c r="G941" s="174"/>
      <c r="H941" s="174"/>
      <c r="I941" s="174"/>
      <c r="J941" s="174"/>
      <c r="K941" s="174"/>
      <c r="L941" s="174"/>
      <c r="M941" s="174"/>
      <c r="N941" s="174"/>
      <c r="O941" s="174"/>
      <c r="P941" s="174"/>
      <c r="Q941" s="174"/>
      <c r="R941" s="174"/>
      <c r="S941" s="174"/>
      <c r="T941" s="174"/>
      <c r="U941" s="174"/>
      <c r="V941" s="174"/>
      <c r="W941" s="174"/>
      <c r="X941" s="174"/>
      <c r="Y941" s="174"/>
      <c r="Z941" s="174"/>
    </row>
    <row r="942" ht="12.0" customHeight="1">
      <c r="A942" s="174"/>
      <c r="B942" s="174"/>
      <c r="C942" s="181"/>
      <c r="D942" s="174"/>
      <c r="E942" s="174"/>
      <c r="F942" s="174"/>
      <c r="G942" s="174"/>
      <c r="H942" s="174"/>
      <c r="I942" s="174"/>
      <c r="J942" s="174"/>
      <c r="K942" s="174"/>
      <c r="L942" s="174"/>
      <c r="M942" s="174"/>
      <c r="N942" s="174"/>
      <c r="O942" s="174"/>
      <c r="P942" s="174"/>
      <c r="Q942" s="174"/>
      <c r="R942" s="174"/>
      <c r="S942" s="174"/>
      <c r="T942" s="174"/>
      <c r="U942" s="174"/>
      <c r="V942" s="174"/>
      <c r="W942" s="174"/>
      <c r="X942" s="174"/>
      <c r="Y942" s="174"/>
      <c r="Z942" s="174"/>
    </row>
    <row r="943" ht="12.0" customHeight="1">
      <c r="A943" s="174"/>
      <c r="B943" s="174"/>
      <c r="C943" s="181"/>
      <c r="D943" s="174"/>
      <c r="E943" s="174"/>
      <c r="F943" s="174"/>
      <c r="G943" s="174"/>
      <c r="H943" s="174"/>
      <c r="I943" s="174"/>
      <c r="J943" s="174"/>
      <c r="K943" s="174"/>
      <c r="L943" s="174"/>
      <c r="M943" s="174"/>
      <c r="N943" s="174"/>
      <c r="O943" s="174"/>
      <c r="P943" s="174"/>
      <c r="Q943" s="174"/>
      <c r="R943" s="174"/>
      <c r="S943" s="174"/>
      <c r="T943" s="174"/>
      <c r="U943" s="174"/>
      <c r="V943" s="174"/>
      <c r="W943" s="174"/>
      <c r="X943" s="174"/>
      <c r="Y943" s="174"/>
      <c r="Z943" s="174"/>
    </row>
    <row r="944" ht="12.0" customHeight="1">
      <c r="A944" s="174"/>
      <c r="B944" s="174"/>
      <c r="C944" s="181"/>
      <c r="D944" s="174"/>
      <c r="E944" s="174"/>
      <c r="F944" s="174"/>
      <c r="G944" s="174"/>
      <c r="H944" s="174"/>
      <c r="I944" s="174"/>
      <c r="J944" s="174"/>
      <c r="K944" s="174"/>
      <c r="L944" s="174"/>
      <c r="M944" s="174"/>
      <c r="N944" s="174"/>
      <c r="O944" s="174"/>
      <c r="P944" s="174"/>
      <c r="Q944" s="174"/>
      <c r="R944" s="174"/>
      <c r="S944" s="174"/>
      <c r="T944" s="174"/>
      <c r="U944" s="174"/>
      <c r="V944" s="174"/>
      <c r="W944" s="174"/>
      <c r="X944" s="174"/>
      <c r="Y944" s="174"/>
      <c r="Z944" s="174"/>
    </row>
    <row r="945" ht="12.0" customHeight="1">
      <c r="A945" s="174"/>
      <c r="B945" s="174"/>
      <c r="C945" s="181"/>
      <c r="D945" s="174"/>
      <c r="E945" s="174"/>
      <c r="F945" s="174"/>
      <c r="G945" s="174"/>
      <c r="H945" s="174"/>
      <c r="I945" s="174"/>
      <c r="J945" s="174"/>
      <c r="K945" s="174"/>
      <c r="L945" s="174"/>
      <c r="M945" s="174"/>
      <c r="N945" s="174"/>
      <c r="O945" s="174"/>
      <c r="P945" s="174"/>
      <c r="Q945" s="174"/>
      <c r="R945" s="174"/>
      <c r="S945" s="174"/>
      <c r="T945" s="174"/>
      <c r="U945" s="174"/>
      <c r="V945" s="174"/>
      <c r="W945" s="174"/>
      <c r="X945" s="174"/>
      <c r="Y945" s="174"/>
      <c r="Z945" s="174"/>
    </row>
    <row r="946" ht="12.0" customHeight="1">
      <c r="A946" s="174"/>
      <c r="B946" s="174"/>
      <c r="C946" s="181"/>
      <c r="D946" s="174"/>
      <c r="E946" s="174"/>
      <c r="F946" s="174"/>
      <c r="G946" s="174"/>
      <c r="H946" s="174"/>
      <c r="I946" s="174"/>
      <c r="J946" s="174"/>
      <c r="K946" s="174"/>
      <c r="L946" s="174"/>
      <c r="M946" s="174"/>
      <c r="N946" s="174"/>
      <c r="O946" s="174"/>
      <c r="P946" s="174"/>
      <c r="Q946" s="174"/>
      <c r="R946" s="174"/>
      <c r="S946" s="174"/>
      <c r="T946" s="174"/>
      <c r="U946" s="174"/>
      <c r="V946" s="174"/>
      <c r="W946" s="174"/>
      <c r="X946" s="174"/>
      <c r="Y946" s="174"/>
      <c r="Z946" s="174"/>
    </row>
    <row r="947" ht="12.0" customHeight="1">
      <c r="A947" s="174"/>
      <c r="B947" s="174"/>
      <c r="C947" s="181"/>
      <c r="D947" s="174"/>
      <c r="E947" s="174"/>
      <c r="F947" s="174"/>
      <c r="G947" s="174"/>
      <c r="H947" s="174"/>
      <c r="I947" s="174"/>
      <c r="J947" s="174"/>
      <c r="K947" s="174"/>
      <c r="L947" s="174"/>
      <c r="M947" s="174"/>
      <c r="N947" s="174"/>
      <c r="O947" s="174"/>
      <c r="P947" s="174"/>
      <c r="Q947" s="174"/>
      <c r="R947" s="174"/>
      <c r="S947" s="174"/>
      <c r="T947" s="174"/>
      <c r="U947" s="174"/>
      <c r="V947" s="174"/>
      <c r="W947" s="174"/>
      <c r="X947" s="174"/>
      <c r="Y947" s="174"/>
      <c r="Z947" s="174"/>
    </row>
    <row r="948" ht="12.0" customHeight="1">
      <c r="A948" s="174"/>
      <c r="B948" s="174"/>
      <c r="C948" s="181"/>
      <c r="D948" s="174"/>
      <c r="E948" s="174"/>
      <c r="F948" s="174"/>
      <c r="G948" s="174"/>
      <c r="H948" s="174"/>
      <c r="I948" s="174"/>
      <c r="J948" s="174"/>
      <c r="K948" s="174"/>
      <c r="L948" s="174"/>
      <c r="M948" s="174"/>
      <c r="N948" s="174"/>
      <c r="O948" s="174"/>
      <c r="P948" s="174"/>
      <c r="Q948" s="174"/>
      <c r="R948" s="174"/>
      <c r="S948" s="174"/>
      <c r="T948" s="174"/>
      <c r="U948" s="174"/>
      <c r="V948" s="174"/>
      <c r="W948" s="174"/>
      <c r="X948" s="174"/>
      <c r="Y948" s="174"/>
      <c r="Z948" s="174"/>
    </row>
    <row r="949" ht="12.0" customHeight="1">
      <c r="A949" s="174"/>
      <c r="B949" s="174"/>
      <c r="C949" s="181"/>
      <c r="D949" s="174"/>
      <c r="E949" s="174"/>
      <c r="F949" s="174"/>
      <c r="G949" s="174"/>
      <c r="H949" s="174"/>
      <c r="I949" s="174"/>
      <c r="J949" s="174"/>
      <c r="K949" s="174"/>
      <c r="L949" s="174"/>
      <c r="M949" s="174"/>
      <c r="N949" s="174"/>
      <c r="O949" s="174"/>
      <c r="P949" s="174"/>
      <c r="Q949" s="174"/>
      <c r="R949" s="174"/>
      <c r="S949" s="174"/>
      <c r="T949" s="174"/>
      <c r="U949" s="174"/>
      <c r="V949" s="174"/>
      <c r="W949" s="174"/>
      <c r="X949" s="174"/>
      <c r="Y949" s="174"/>
      <c r="Z949" s="174"/>
    </row>
    <row r="950" ht="12.0" customHeight="1">
      <c r="A950" s="174"/>
      <c r="B950" s="174"/>
      <c r="C950" s="181"/>
      <c r="D950" s="174"/>
      <c r="E950" s="174"/>
      <c r="F950" s="174"/>
      <c r="G950" s="174"/>
      <c r="H950" s="174"/>
      <c r="I950" s="174"/>
      <c r="J950" s="174"/>
      <c r="K950" s="174"/>
      <c r="L950" s="174"/>
      <c r="M950" s="174"/>
      <c r="N950" s="174"/>
      <c r="O950" s="174"/>
      <c r="P950" s="174"/>
      <c r="Q950" s="174"/>
      <c r="R950" s="174"/>
      <c r="S950" s="174"/>
      <c r="T950" s="174"/>
      <c r="U950" s="174"/>
      <c r="V950" s="174"/>
      <c r="W950" s="174"/>
      <c r="X950" s="174"/>
      <c r="Y950" s="174"/>
      <c r="Z950" s="174"/>
    </row>
    <row r="951" ht="12.0" customHeight="1">
      <c r="A951" s="174"/>
      <c r="B951" s="174"/>
      <c r="C951" s="181"/>
      <c r="D951" s="174"/>
      <c r="E951" s="174"/>
      <c r="F951" s="174"/>
      <c r="G951" s="174"/>
      <c r="H951" s="174"/>
      <c r="I951" s="174"/>
      <c r="J951" s="174"/>
      <c r="K951" s="174"/>
      <c r="L951" s="174"/>
      <c r="M951" s="174"/>
      <c r="N951" s="174"/>
      <c r="O951" s="174"/>
      <c r="P951" s="174"/>
      <c r="Q951" s="174"/>
      <c r="R951" s="174"/>
      <c r="S951" s="174"/>
      <c r="T951" s="174"/>
      <c r="U951" s="174"/>
      <c r="V951" s="174"/>
      <c r="W951" s="174"/>
      <c r="X951" s="174"/>
      <c r="Y951" s="174"/>
      <c r="Z951" s="174"/>
    </row>
    <row r="952" ht="12.0" customHeight="1">
      <c r="A952" s="174"/>
      <c r="B952" s="174"/>
      <c r="C952" s="181"/>
      <c r="D952" s="174"/>
      <c r="E952" s="174"/>
      <c r="F952" s="174"/>
      <c r="G952" s="174"/>
      <c r="H952" s="174"/>
      <c r="I952" s="174"/>
      <c r="J952" s="174"/>
      <c r="K952" s="174"/>
      <c r="L952" s="174"/>
      <c r="M952" s="174"/>
      <c r="N952" s="174"/>
      <c r="O952" s="174"/>
      <c r="P952" s="174"/>
      <c r="Q952" s="174"/>
      <c r="R952" s="174"/>
      <c r="S952" s="174"/>
      <c r="T952" s="174"/>
      <c r="U952" s="174"/>
      <c r="V952" s="174"/>
      <c r="W952" s="174"/>
      <c r="X952" s="174"/>
      <c r="Y952" s="174"/>
      <c r="Z952" s="174"/>
    </row>
    <row r="953" ht="12.0" customHeight="1">
      <c r="A953" s="174"/>
      <c r="B953" s="174"/>
      <c r="C953" s="181"/>
      <c r="D953" s="174"/>
      <c r="E953" s="174"/>
      <c r="F953" s="174"/>
      <c r="G953" s="174"/>
      <c r="H953" s="174"/>
      <c r="I953" s="174"/>
      <c r="J953" s="174"/>
      <c r="K953" s="174"/>
      <c r="L953" s="174"/>
      <c r="M953" s="174"/>
      <c r="N953" s="174"/>
      <c r="O953" s="174"/>
      <c r="P953" s="174"/>
      <c r="Q953" s="174"/>
      <c r="R953" s="174"/>
      <c r="S953" s="174"/>
      <c r="T953" s="174"/>
      <c r="U953" s="174"/>
      <c r="V953" s="174"/>
      <c r="W953" s="174"/>
      <c r="X953" s="174"/>
      <c r="Y953" s="174"/>
      <c r="Z953" s="174"/>
    </row>
    <row r="954" ht="12.0" customHeight="1">
      <c r="A954" s="174"/>
      <c r="B954" s="174"/>
      <c r="C954" s="181"/>
      <c r="D954" s="174"/>
      <c r="E954" s="174"/>
      <c r="F954" s="174"/>
      <c r="G954" s="174"/>
      <c r="H954" s="174"/>
      <c r="I954" s="174"/>
      <c r="J954" s="174"/>
      <c r="K954" s="174"/>
      <c r="L954" s="174"/>
      <c r="M954" s="174"/>
      <c r="N954" s="174"/>
      <c r="O954" s="174"/>
      <c r="P954" s="174"/>
      <c r="Q954" s="174"/>
      <c r="R954" s="174"/>
      <c r="S954" s="174"/>
      <c r="T954" s="174"/>
      <c r="U954" s="174"/>
      <c r="V954" s="174"/>
      <c r="W954" s="174"/>
      <c r="X954" s="174"/>
      <c r="Y954" s="174"/>
      <c r="Z954" s="174"/>
    </row>
    <row r="955" ht="12.0" customHeight="1">
      <c r="A955" s="174"/>
      <c r="B955" s="174"/>
      <c r="C955" s="181"/>
      <c r="D955" s="174"/>
      <c r="E955" s="174"/>
      <c r="F955" s="174"/>
      <c r="G955" s="174"/>
      <c r="H955" s="174"/>
      <c r="I955" s="174"/>
      <c r="J955" s="174"/>
      <c r="K955" s="174"/>
      <c r="L955" s="174"/>
      <c r="M955" s="174"/>
      <c r="N955" s="174"/>
      <c r="O955" s="174"/>
      <c r="P955" s="174"/>
      <c r="Q955" s="174"/>
      <c r="R955" s="174"/>
      <c r="S955" s="174"/>
      <c r="T955" s="174"/>
      <c r="U955" s="174"/>
      <c r="V955" s="174"/>
      <c r="W955" s="174"/>
      <c r="X955" s="174"/>
      <c r="Y955" s="174"/>
      <c r="Z955" s="174"/>
    </row>
    <row r="956" ht="12.0" customHeight="1">
      <c r="A956" s="174"/>
      <c r="B956" s="174"/>
      <c r="C956" s="181"/>
      <c r="D956" s="174"/>
      <c r="E956" s="174"/>
      <c r="F956" s="174"/>
      <c r="G956" s="174"/>
      <c r="H956" s="174"/>
      <c r="I956" s="174"/>
      <c r="J956" s="174"/>
      <c r="K956" s="174"/>
      <c r="L956" s="174"/>
      <c r="M956" s="174"/>
      <c r="N956" s="174"/>
      <c r="O956" s="174"/>
      <c r="P956" s="174"/>
      <c r="Q956" s="174"/>
      <c r="R956" s="174"/>
      <c r="S956" s="174"/>
      <c r="T956" s="174"/>
      <c r="U956" s="174"/>
      <c r="V956" s="174"/>
      <c r="W956" s="174"/>
      <c r="X956" s="174"/>
      <c r="Y956" s="174"/>
      <c r="Z956" s="174"/>
    </row>
    <row r="957" ht="12.0" customHeight="1">
      <c r="A957" s="174"/>
      <c r="B957" s="174"/>
      <c r="C957" s="181"/>
      <c r="D957" s="174"/>
      <c r="E957" s="174"/>
      <c r="F957" s="174"/>
      <c r="G957" s="174"/>
      <c r="H957" s="174"/>
      <c r="I957" s="174"/>
      <c r="J957" s="174"/>
      <c r="K957" s="174"/>
      <c r="L957" s="174"/>
      <c r="M957" s="174"/>
      <c r="N957" s="174"/>
      <c r="O957" s="174"/>
      <c r="P957" s="174"/>
      <c r="Q957" s="174"/>
      <c r="R957" s="174"/>
      <c r="S957" s="174"/>
      <c r="T957" s="174"/>
      <c r="U957" s="174"/>
      <c r="V957" s="174"/>
      <c r="W957" s="174"/>
      <c r="X957" s="174"/>
      <c r="Y957" s="174"/>
      <c r="Z957" s="174"/>
    </row>
    <row r="958" ht="12.0" customHeight="1">
      <c r="A958" s="174"/>
      <c r="B958" s="174"/>
      <c r="C958" s="181"/>
      <c r="D958" s="174"/>
      <c r="E958" s="174"/>
      <c r="F958" s="174"/>
      <c r="G958" s="174"/>
      <c r="H958" s="174"/>
      <c r="I958" s="174"/>
      <c r="J958" s="174"/>
      <c r="K958" s="174"/>
      <c r="L958" s="174"/>
      <c r="M958" s="174"/>
      <c r="N958" s="174"/>
      <c r="O958" s="174"/>
      <c r="P958" s="174"/>
      <c r="Q958" s="174"/>
      <c r="R958" s="174"/>
      <c r="S958" s="174"/>
      <c r="T958" s="174"/>
      <c r="U958" s="174"/>
      <c r="V958" s="174"/>
      <c r="W958" s="174"/>
      <c r="X958" s="174"/>
      <c r="Y958" s="174"/>
      <c r="Z958" s="174"/>
    </row>
    <row r="959" ht="12.0" customHeight="1">
      <c r="A959" s="174"/>
      <c r="B959" s="174"/>
      <c r="C959" s="181"/>
      <c r="D959" s="174"/>
      <c r="E959" s="174"/>
      <c r="F959" s="174"/>
      <c r="G959" s="174"/>
      <c r="H959" s="174"/>
      <c r="I959" s="174"/>
      <c r="J959" s="174"/>
      <c r="K959" s="174"/>
      <c r="L959" s="174"/>
      <c r="M959" s="174"/>
      <c r="N959" s="174"/>
      <c r="O959" s="174"/>
      <c r="P959" s="174"/>
      <c r="Q959" s="174"/>
      <c r="R959" s="174"/>
      <c r="S959" s="174"/>
      <c r="T959" s="174"/>
      <c r="U959" s="174"/>
      <c r="V959" s="174"/>
      <c r="W959" s="174"/>
      <c r="X959" s="174"/>
      <c r="Y959" s="174"/>
      <c r="Z959" s="174"/>
    </row>
    <row r="960" ht="12.0" customHeight="1">
      <c r="A960" s="174"/>
      <c r="B960" s="174"/>
      <c r="C960" s="181"/>
      <c r="D960" s="174"/>
      <c r="E960" s="174"/>
      <c r="F960" s="174"/>
      <c r="G960" s="174"/>
      <c r="H960" s="174"/>
      <c r="I960" s="174"/>
      <c r="J960" s="174"/>
      <c r="K960" s="174"/>
      <c r="L960" s="174"/>
      <c r="M960" s="174"/>
      <c r="N960" s="174"/>
      <c r="O960" s="174"/>
      <c r="P960" s="174"/>
      <c r="Q960" s="174"/>
      <c r="R960" s="174"/>
      <c r="S960" s="174"/>
      <c r="T960" s="174"/>
      <c r="U960" s="174"/>
      <c r="V960" s="174"/>
      <c r="W960" s="174"/>
      <c r="X960" s="174"/>
      <c r="Y960" s="174"/>
      <c r="Z960" s="174"/>
    </row>
    <row r="961" ht="12.0" customHeight="1">
      <c r="A961" s="174"/>
      <c r="B961" s="174"/>
      <c r="C961" s="181"/>
      <c r="D961" s="174"/>
      <c r="E961" s="174"/>
      <c r="F961" s="174"/>
      <c r="G961" s="174"/>
      <c r="H961" s="174"/>
      <c r="I961" s="174"/>
      <c r="J961" s="174"/>
      <c r="K961" s="174"/>
      <c r="L961" s="174"/>
      <c r="M961" s="174"/>
      <c r="N961" s="174"/>
      <c r="O961" s="174"/>
      <c r="P961" s="174"/>
      <c r="Q961" s="174"/>
      <c r="R961" s="174"/>
      <c r="S961" s="174"/>
      <c r="T961" s="174"/>
      <c r="U961" s="174"/>
      <c r="V961" s="174"/>
      <c r="W961" s="174"/>
      <c r="X961" s="174"/>
      <c r="Y961" s="174"/>
      <c r="Z961" s="174"/>
    </row>
    <row r="962" ht="12.0" customHeight="1">
      <c r="A962" s="174"/>
      <c r="B962" s="174"/>
      <c r="C962" s="181"/>
      <c r="D962" s="174"/>
      <c r="E962" s="174"/>
      <c r="F962" s="174"/>
      <c r="G962" s="174"/>
      <c r="H962" s="174"/>
      <c r="I962" s="174"/>
      <c r="J962" s="174"/>
      <c r="K962" s="174"/>
      <c r="L962" s="174"/>
      <c r="M962" s="174"/>
      <c r="N962" s="174"/>
      <c r="O962" s="174"/>
      <c r="P962" s="174"/>
      <c r="Q962" s="174"/>
      <c r="R962" s="174"/>
      <c r="S962" s="174"/>
      <c r="T962" s="174"/>
      <c r="U962" s="174"/>
      <c r="V962" s="174"/>
      <c r="W962" s="174"/>
      <c r="X962" s="174"/>
      <c r="Y962" s="174"/>
      <c r="Z962" s="174"/>
    </row>
    <row r="963" ht="12.0" customHeight="1">
      <c r="A963" s="174"/>
      <c r="B963" s="174"/>
      <c r="C963" s="181"/>
      <c r="D963" s="174"/>
      <c r="E963" s="174"/>
      <c r="F963" s="174"/>
      <c r="G963" s="174"/>
      <c r="H963" s="174"/>
      <c r="I963" s="174"/>
      <c r="J963" s="174"/>
      <c r="K963" s="174"/>
      <c r="L963" s="174"/>
      <c r="M963" s="174"/>
      <c r="N963" s="174"/>
      <c r="O963" s="174"/>
      <c r="P963" s="174"/>
      <c r="Q963" s="174"/>
      <c r="R963" s="174"/>
      <c r="S963" s="174"/>
      <c r="T963" s="174"/>
      <c r="U963" s="174"/>
      <c r="V963" s="174"/>
      <c r="W963" s="174"/>
      <c r="X963" s="174"/>
      <c r="Y963" s="174"/>
      <c r="Z963" s="174"/>
    </row>
    <row r="964" ht="12.0" customHeight="1">
      <c r="A964" s="174"/>
      <c r="B964" s="174"/>
      <c r="C964" s="181"/>
      <c r="D964" s="174"/>
      <c r="E964" s="174"/>
      <c r="F964" s="174"/>
      <c r="G964" s="174"/>
      <c r="H964" s="174"/>
      <c r="I964" s="174"/>
      <c r="J964" s="174"/>
      <c r="K964" s="174"/>
      <c r="L964" s="174"/>
      <c r="M964" s="174"/>
      <c r="N964" s="174"/>
      <c r="O964" s="174"/>
      <c r="P964" s="174"/>
      <c r="Q964" s="174"/>
      <c r="R964" s="174"/>
      <c r="S964" s="174"/>
      <c r="T964" s="174"/>
      <c r="U964" s="174"/>
      <c r="V964" s="174"/>
      <c r="W964" s="174"/>
      <c r="X964" s="174"/>
      <c r="Y964" s="174"/>
      <c r="Z964" s="174"/>
    </row>
    <row r="965" ht="12.0" customHeight="1">
      <c r="A965" s="174"/>
      <c r="B965" s="174"/>
      <c r="C965" s="181"/>
      <c r="D965" s="174"/>
      <c r="E965" s="174"/>
      <c r="F965" s="174"/>
      <c r="G965" s="174"/>
      <c r="H965" s="174"/>
      <c r="I965" s="174"/>
      <c r="J965" s="174"/>
      <c r="K965" s="174"/>
      <c r="L965" s="174"/>
      <c r="M965" s="174"/>
      <c r="N965" s="174"/>
      <c r="O965" s="174"/>
      <c r="P965" s="174"/>
      <c r="Q965" s="174"/>
      <c r="R965" s="174"/>
      <c r="S965" s="174"/>
      <c r="T965" s="174"/>
      <c r="U965" s="174"/>
      <c r="V965" s="174"/>
      <c r="W965" s="174"/>
      <c r="X965" s="174"/>
      <c r="Y965" s="174"/>
      <c r="Z965" s="174"/>
    </row>
    <row r="966" ht="12.0" customHeight="1">
      <c r="A966" s="174"/>
      <c r="B966" s="174"/>
      <c r="C966" s="181"/>
      <c r="D966" s="174"/>
      <c r="E966" s="174"/>
      <c r="F966" s="174"/>
      <c r="G966" s="174"/>
      <c r="H966" s="174"/>
      <c r="I966" s="174"/>
      <c r="J966" s="174"/>
      <c r="K966" s="174"/>
      <c r="L966" s="174"/>
      <c r="M966" s="174"/>
      <c r="N966" s="174"/>
      <c r="O966" s="174"/>
      <c r="P966" s="174"/>
      <c r="Q966" s="174"/>
      <c r="R966" s="174"/>
      <c r="S966" s="174"/>
      <c r="T966" s="174"/>
      <c r="U966" s="174"/>
      <c r="V966" s="174"/>
      <c r="W966" s="174"/>
      <c r="X966" s="174"/>
      <c r="Y966" s="174"/>
      <c r="Z966" s="174"/>
    </row>
    <row r="967" ht="12.0" customHeight="1">
      <c r="A967" s="174"/>
      <c r="B967" s="174"/>
      <c r="C967" s="181"/>
      <c r="D967" s="174"/>
      <c r="E967" s="174"/>
      <c r="F967" s="174"/>
      <c r="G967" s="174"/>
      <c r="H967" s="174"/>
      <c r="I967" s="174"/>
      <c r="J967" s="174"/>
      <c r="K967" s="174"/>
      <c r="L967" s="174"/>
      <c r="M967" s="174"/>
      <c r="N967" s="174"/>
      <c r="O967" s="174"/>
      <c r="P967" s="174"/>
      <c r="Q967" s="174"/>
      <c r="R967" s="174"/>
      <c r="S967" s="174"/>
      <c r="T967" s="174"/>
      <c r="U967" s="174"/>
      <c r="V967" s="174"/>
      <c r="W967" s="174"/>
      <c r="X967" s="174"/>
      <c r="Y967" s="174"/>
      <c r="Z967" s="174"/>
    </row>
    <row r="968" ht="12.0" customHeight="1">
      <c r="A968" s="174"/>
      <c r="B968" s="174"/>
      <c r="C968" s="181"/>
      <c r="D968" s="174"/>
      <c r="E968" s="174"/>
      <c r="F968" s="174"/>
      <c r="G968" s="174"/>
      <c r="H968" s="174"/>
      <c r="I968" s="174"/>
      <c r="J968" s="174"/>
      <c r="K968" s="174"/>
      <c r="L968" s="174"/>
      <c r="M968" s="174"/>
      <c r="N968" s="174"/>
      <c r="O968" s="174"/>
      <c r="P968" s="174"/>
      <c r="Q968" s="174"/>
      <c r="R968" s="174"/>
      <c r="S968" s="174"/>
      <c r="T968" s="174"/>
      <c r="U968" s="174"/>
      <c r="V968" s="174"/>
      <c r="W968" s="174"/>
      <c r="X968" s="174"/>
      <c r="Y968" s="174"/>
      <c r="Z968" s="174"/>
    </row>
    <row r="969" ht="12.0" customHeight="1">
      <c r="A969" s="174"/>
      <c r="B969" s="174"/>
      <c r="C969" s="181"/>
      <c r="D969" s="174"/>
      <c r="E969" s="174"/>
      <c r="F969" s="174"/>
      <c r="G969" s="174"/>
      <c r="H969" s="174"/>
      <c r="I969" s="174"/>
      <c r="J969" s="174"/>
      <c r="K969" s="174"/>
      <c r="L969" s="174"/>
      <c r="M969" s="174"/>
      <c r="N969" s="174"/>
      <c r="O969" s="174"/>
      <c r="P969" s="174"/>
      <c r="Q969" s="174"/>
      <c r="R969" s="174"/>
      <c r="S969" s="174"/>
      <c r="T969" s="174"/>
      <c r="U969" s="174"/>
      <c r="V969" s="174"/>
      <c r="W969" s="174"/>
      <c r="X969" s="174"/>
      <c r="Y969" s="174"/>
      <c r="Z969" s="174"/>
    </row>
    <row r="970" ht="12.0" customHeight="1">
      <c r="A970" s="174"/>
      <c r="B970" s="174"/>
      <c r="C970" s="181"/>
      <c r="D970" s="174"/>
      <c r="E970" s="174"/>
      <c r="F970" s="174"/>
      <c r="G970" s="174"/>
      <c r="H970" s="174"/>
      <c r="I970" s="174"/>
      <c r="J970" s="174"/>
      <c r="K970" s="174"/>
      <c r="L970" s="174"/>
      <c r="M970" s="174"/>
      <c r="N970" s="174"/>
      <c r="O970" s="174"/>
      <c r="P970" s="174"/>
      <c r="Q970" s="174"/>
      <c r="R970" s="174"/>
      <c r="S970" s="174"/>
      <c r="T970" s="174"/>
      <c r="U970" s="174"/>
      <c r="V970" s="174"/>
      <c r="W970" s="174"/>
      <c r="X970" s="174"/>
      <c r="Y970" s="174"/>
      <c r="Z970" s="174"/>
    </row>
    <row r="971" ht="12.0" customHeight="1">
      <c r="A971" s="174"/>
      <c r="B971" s="174"/>
      <c r="C971" s="181"/>
      <c r="D971" s="174"/>
      <c r="E971" s="174"/>
      <c r="F971" s="174"/>
      <c r="G971" s="174"/>
      <c r="H971" s="174"/>
      <c r="I971" s="174"/>
      <c r="J971" s="174"/>
      <c r="K971" s="174"/>
      <c r="L971" s="174"/>
      <c r="M971" s="174"/>
      <c r="N971" s="174"/>
      <c r="O971" s="174"/>
      <c r="P971" s="174"/>
      <c r="Q971" s="174"/>
      <c r="R971" s="174"/>
      <c r="S971" s="174"/>
      <c r="T971" s="174"/>
      <c r="U971" s="174"/>
      <c r="V971" s="174"/>
      <c r="W971" s="174"/>
      <c r="X971" s="174"/>
      <c r="Y971" s="174"/>
      <c r="Z971" s="174"/>
    </row>
    <row r="972" ht="12.0" customHeight="1">
      <c r="A972" s="174"/>
      <c r="B972" s="174"/>
      <c r="C972" s="181"/>
      <c r="D972" s="174"/>
      <c r="E972" s="174"/>
      <c r="F972" s="174"/>
      <c r="G972" s="174"/>
      <c r="H972" s="174"/>
      <c r="I972" s="174"/>
      <c r="J972" s="174"/>
      <c r="K972" s="174"/>
      <c r="L972" s="174"/>
      <c r="M972" s="174"/>
      <c r="N972" s="174"/>
      <c r="O972" s="174"/>
      <c r="P972" s="174"/>
      <c r="Q972" s="174"/>
      <c r="R972" s="174"/>
      <c r="S972" s="174"/>
      <c r="T972" s="174"/>
      <c r="U972" s="174"/>
      <c r="V972" s="174"/>
      <c r="W972" s="174"/>
      <c r="X972" s="174"/>
      <c r="Y972" s="174"/>
      <c r="Z972" s="174"/>
    </row>
    <row r="973" ht="12.0" customHeight="1">
      <c r="A973" s="174"/>
      <c r="B973" s="174"/>
      <c r="C973" s="181"/>
      <c r="D973" s="174"/>
      <c r="E973" s="174"/>
      <c r="F973" s="174"/>
      <c r="G973" s="174"/>
      <c r="H973" s="174"/>
      <c r="I973" s="174"/>
      <c r="J973" s="174"/>
      <c r="K973" s="174"/>
      <c r="L973" s="174"/>
      <c r="M973" s="174"/>
      <c r="N973" s="174"/>
      <c r="O973" s="174"/>
      <c r="P973" s="174"/>
      <c r="Q973" s="174"/>
      <c r="R973" s="174"/>
      <c r="S973" s="174"/>
      <c r="T973" s="174"/>
      <c r="U973" s="174"/>
      <c r="V973" s="174"/>
      <c r="W973" s="174"/>
      <c r="X973" s="174"/>
      <c r="Y973" s="174"/>
      <c r="Z973" s="174"/>
    </row>
    <row r="974" ht="12.0" customHeight="1">
      <c r="A974" s="174"/>
      <c r="B974" s="174"/>
      <c r="C974" s="181"/>
      <c r="D974" s="174"/>
      <c r="E974" s="174"/>
      <c r="F974" s="174"/>
      <c r="G974" s="174"/>
      <c r="H974" s="174"/>
      <c r="I974" s="174"/>
      <c r="J974" s="174"/>
      <c r="K974" s="174"/>
      <c r="L974" s="174"/>
      <c r="M974" s="174"/>
      <c r="N974" s="174"/>
      <c r="O974" s="174"/>
      <c r="P974" s="174"/>
      <c r="Q974" s="174"/>
      <c r="R974" s="174"/>
      <c r="S974" s="174"/>
      <c r="T974" s="174"/>
      <c r="U974" s="174"/>
      <c r="V974" s="174"/>
      <c r="W974" s="174"/>
      <c r="X974" s="174"/>
      <c r="Y974" s="174"/>
      <c r="Z974" s="174"/>
    </row>
    <row r="975" ht="12.0" customHeight="1">
      <c r="A975" s="174"/>
      <c r="B975" s="174"/>
      <c r="C975" s="181"/>
      <c r="D975" s="174"/>
      <c r="E975" s="174"/>
      <c r="F975" s="174"/>
      <c r="G975" s="174"/>
      <c r="H975" s="174"/>
      <c r="I975" s="174"/>
      <c r="J975" s="174"/>
      <c r="K975" s="174"/>
      <c r="L975" s="174"/>
      <c r="M975" s="174"/>
      <c r="N975" s="174"/>
      <c r="O975" s="174"/>
      <c r="P975" s="174"/>
      <c r="Q975" s="174"/>
      <c r="R975" s="174"/>
      <c r="S975" s="174"/>
      <c r="T975" s="174"/>
      <c r="U975" s="174"/>
      <c r="V975" s="174"/>
      <c r="W975" s="174"/>
      <c r="X975" s="174"/>
      <c r="Y975" s="174"/>
      <c r="Z975" s="174"/>
    </row>
    <row r="976" ht="12.0" customHeight="1">
      <c r="A976" s="174"/>
      <c r="B976" s="174"/>
      <c r="C976" s="181"/>
      <c r="D976" s="174"/>
      <c r="E976" s="174"/>
      <c r="F976" s="174"/>
      <c r="G976" s="174"/>
      <c r="H976" s="174"/>
      <c r="I976" s="174"/>
      <c r="J976" s="174"/>
      <c r="K976" s="174"/>
      <c r="L976" s="174"/>
      <c r="M976" s="174"/>
      <c r="N976" s="174"/>
      <c r="O976" s="174"/>
      <c r="P976" s="174"/>
      <c r="Q976" s="174"/>
      <c r="R976" s="174"/>
      <c r="S976" s="174"/>
      <c r="T976" s="174"/>
      <c r="U976" s="174"/>
      <c r="V976" s="174"/>
      <c r="W976" s="174"/>
      <c r="X976" s="174"/>
      <c r="Y976" s="174"/>
      <c r="Z976" s="174"/>
    </row>
    <row r="977" ht="12.0" customHeight="1">
      <c r="A977" s="174"/>
      <c r="B977" s="174"/>
      <c r="C977" s="181"/>
      <c r="D977" s="174"/>
      <c r="E977" s="174"/>
      <c r="F977" s="174"/>
      <c r="G977" s="174"/>
      <c r="H977" s="174"/>
      <c r="I977" s="174"/>
      <c r="J977" s="174"/>
      <c r="K977" s="174"/>
      <c r="L977" s="174"/>
      <c r="M977" s="174"/>
      <c r="N977" s="174"/>
      <c r="O977" s="174"/>
      <c r="P977" s="174"/>
      <c r="Q977" s="174"/>
      <c r="R977" s="174"/>
      <c r="S977" s="174"/>
      <c r="T977" s="174"/>
      <c r="U977" s="174"/>
      <c r="V977" s="174"/>
      <c r="W977" s="174"/>
      <c r="X977" s="174"/>
      <c r="Y977" s="174"/>
      <c r="Z977" s="174"/>
    </row>
    <row r="978" ht="12.0" customHeight="1">
      <c r="A978" s="174"/>
      <c r="B978" s="174"/>
      <c r="C978" s="181"/>
      <c r="D978" s="174"/>
      <c r="E978" s="174"/>
      <c r="F978" s="174"/>
      <c r="G978" s="174"/>
      <c r="H978" s="174"/>
      <c r="I978" s="174"/>
      <c r="J978" s="174"/>
      <c r="K978" s="174"/>
      <c r="L978" s="174"/>
      <c r="M978" s="174"/>
      <c r="N978" s="174"/>
      <c r="O978" s="174"/>
      <c r="P978" s="174"/>
      <c r="Q978" s="174"/>
      <c r="R978" s="174"/>
      <c r="S978" s="174"/>
      <c r="T978" s="174"/>
      <c r="U978" s="174"/>
      <c r="V978" s="174"/>
      <c r="W978" s="174"/>
      <c r="X978" s="174"/>
      <c r="Y978" s="174"/>
      <c r="Z978" s="174"/>
    </row>
    <row r="979" ht="12.0" customHeight="1">
      <c r="A979" s="174"/>
      <c r="B979" s="174"/>
      <c r="C979" s="181"/>
      <c r="D979" s="174"/>
      <c r="E979" s="174"/>
      <c r="F979" s="174"/>
      <c r="G979" s="174"/>
      <c r="H979" s="174"/>
      <c r="I979" s="174"/>
      <c r="J979" s="174"/>
      <c r="K979" s="174"/>
      <c r="L979" s="174"/>
      <c r="M979" s="174"/>
      <c r="N979" s="174"/>
      <c r="O979" s="174"/>
      <c r="P979" s="174"/>
      <c r="Q979" s="174"/>
      <c r="R979" s="174"/>
      <c r="S979" s="174"/>
      <c r="T979" s="174"/>
      <c r="U979" s="174"/>
      <c r="V979" s="174"/>
      <c r="W979" s="174"/>
      <c r="X979" s="174"/>
      <c r="Y979" s="174"/>
      <c r="Z979" s="174"/>
    </row>
    <row r="980" ht="12.0" customHeight="1">
      <c r="A980" s="174"/>
      <c r="B980" s="174"/>
      <c r="C980" s="181"/>
      <c r="D980" s="174"/>
      <c r="E980" s="174"/>
      <c r="F980" s="174"/>
      <c r="G980" s="174"/>
      <c r="H980" s="174"/>
      <c r="I980" s="174"/>
      <c r="J980" s="174"/>
      <c r="K980" s="174"/>
      <c r="L980" s="174"/>
      <c r="M980" s="174"/>
      <c r="N980" s="174"/>
      <c r="O980" s="174"/>
      <c r="P980" s="174"/>
      <c r="Q980" s="174"/>
      <c r="R980" s="174"/>
      <c r="S980" s="174"/>
      <c r="T980" s="174"/>
      <c r="U980" s="174"/>
      <c r="V980" s="174"/>
      <c r="W980" s="174"/>
      <c r="X980" s="174"/>
      <c r="Y980" s="174"/>
      <c r="Z980" s="174"/>
    </row>
    <row r="981" ht="12.0" customHeight="1">
      <c r="A981" s="174"/>
      <c r="B981" s="174"/>
      <c r="C981" s="181"/>
      <c r="D981" s="174"/>
      <c r="E981" s="174"/>
      <c r="F981" s="174"/>
      <c r="G981" s="174"/>
      <c r="H981" s="174"/>
      <c r="I981" s="174"/>
      <c r="J981" s="174"/>
      <c r="K981" s="174"/>
      <c r="L981" s="174"/>
      <c r="M981" s="174"/>
      <c r="N981" s="174"/>
      <c r="O981" s="174"/>
      <c r="P981" s="174"/>
      <c r="Q981" s="174"/>
      <c r="R981" s="174"/>
      <c r="S981" s="174"/>
      <c r="T981" s="174"/>
      <c r="U981" s="174"/>
      <c r="V981" s="174"/>
      <c r="W981" s="174"/>
      <c r="X981" s="174"/>
      <c r="Y981" s="174"/>
      <c r="Z981" s="174"/>
    </row>
    <row r="982" ht="12.0" customHeight="1">
      <c r="A982" s="174"/>
      <c r="B982" s="174"/>
      <c r="C982" s="181"/>
      <c r="D982" s="174"/>
      <c r="E982" s="174"/>
      <c r="F982" s="174"/>
      <c r="G982" s="174"/>
      <c r="H982" s="174"/>
      <c r="I982" s="174"/>
      <c r="J982" s="174"/>
      <c r="K982" s="174"/>
      <c r="L982" s="174"/>
      <c r="M982" s="174"/>
      <c r="N982" s="174"/>
      <c r="O982" s="174"/>
      <c r="P982" s="174"/>
      <c r="Q982" s="174"/>
      <c r="R982" s="174"/>
      <c r="S982" s="174"/>
      <c r="T982" s="174"/>
      <c r="U982" s="174"/>
      <c r="V982" s="174"/>
      <c r="W982" s="174"/>
      <c r="X982" s="174"/>
      <c r="Y982" s="174"/>
      <c r="Z982" s="174"/>
    </row>
    <row r="983" ht="12.0" customHeight="1">
      <c r="A983" s="174"/>
      <c r="B983" s="174"/>
      <c r="C983" s="181"/>
      <c r="D983" s="174"/>
      <c r="E983" s="174"/>
      <c r="F983" s="174"/>
      <c r="G983" s="174"/>
      <c r="H983" s="174"/>
      <c r="I983" s="174"/>
      <c r="J983" s="174"/>
      <c r="K983" s="174"/>
      <c r="L983" s="174"/>
      <c r="M983" s="174"/>
      <c r="N983" s="174"/>
      <c r="O983" s="174"/>
      <c r="P983" s="174"/>
      <c r="Q983" s="174"/>
      <c r="R983" s="174"/>
      <c r="S983" s="174"/>
      <c r="T983" s="174"/>
      <c r="U983" s="174"/>
      <c r="V983" s="174"/>
      <c r="W983" s="174"/>
      <c r="X983" s="174"/>
      <c r="Y983" s="174"/>
      <c r="Z983" s="174"/>
    </row>
    <row r="984" ht="12.0" customHeight="1">
      <c r="A984" s="174"/>
      <c r="B984" s="174"/>
      <c r="C984" s="181"/>
      <c r="D984" s="174"/>
      <c r="E984" s="174"/>
      <c r="F984" s="174"/>
      <c r="G984" s="174"/>
      <c r="H984" s="174"/>
      <c r="I984" s="174"/>
      <c r="J984" s="174"/>
      <c r="K984" s="174"/>
      <c r="L984" s="174"/>
      <c r="M984" s="174"/>
      <c r="N984" s="174"/>
      <c r="O984" s="174"/>
      <c r="P984" s="174"/>
      <c r="Q984" s="174"/>
      <c r="R984" s="174"/>
      <c r="S984" s="174"/>
      <c r="T984" s="174"/>
      <c r="U984" s="174"/>
      <c r="V984" s="174"/>
      <c r="W984" s="174"/>
      <c r="X984" s="174"/>
      <c r="Y984" s="174"/>
      <c r="Z984" s="174"/>
    </row>
    <row r="985" ht="12.0" customHeight="1">
      <c r="A985" s="174"/>
      <c r="B985" s="174"/>
      <c r="C985" s="181"/>
      <c r="D985" s="174"/>
      <c r="E985" s="174"/>
      <c r="F985" s="174"/>
      <c r="G985" s="174"/>
      <c r="H985" s="174"/>
      <c r="I985" s="174"/>
      <c r="J985" s="174"/>
      <c r="K985" s="174"/>
      <c r="L985" s="174"/>
      <c r="M985" s="174"/>
      <c r="N985" s="174"/>
      <c r="O985" s="174"/>
      <c r="P985" s="174"/>
      <c r="Q985" s="174"/>
      <c r="R985" s="174"/>
      <c r="S985" s="174"/>
      <c r="T985" s="174"/>
      <c r="U985" s="174"/>
      <c r="V985" s="174"/>
      <c r="W985" s="174"/>
      <c r="X985" s="174"/>
      <c r="Y985" s="174"/>
      <c r="Z985" s="174"/>
    </row>
    <row r="986" ht="12.0" customHeight="1">
      <c r="A986" s="174"/>
      <c r="B986" s="174"/>
      <c r="C986" s="181"/>
      <c r="D986" s="174"/>
      <c r="E986" s="174"/>
      <c r="F986" s="174"/>
      <c r="G986" s="174"/>
      <c r="H986" s="174"/>
      <c r="I986" s="174"/>
      <c r="J986" s="174"/>
      <c r="K986" s="174"/>
      <c r="L986" s="174"/>
      <c r="M986" s="174"/>
      <c r="N986" s="174"/>
      <c r="O986" s="174"/>
      <c r="P986" s="174"/>
      <c r="Q986" s="174"/>
      <c r="R986" s="174"/>
      <c r="S986" s="174"/>
      <c r="T986" s="174"/>
      <c r="U986" s="174"/>
      <c r="V986" s="174"/>
      <c r="W986" s="174"/>
      <c r="X986" s="174"/>
      <c r="Y986" s="174"/>
      <c r="Z986" s="174"/>
    </row>
    <row r="987" ht="12.0" customHeight="1">
      <c r="A987" s="174"/>
      <c r="B987" s="174"/>
      <c r="C987" s="181"/>
      <c r="D987" s="174"/>
      <c r="E987" s="174"/>
      <c r="F987" s="174"/>
      <c r="G987" s="174"/>
      <c r="H987" s="174"/>
      <c r="I987" s="174"/>
      <c r="J987" s="174"/>
      <c r="K987" s="174"/>
      <c r="L987" s="174"/>
      <c r="M987" s="174"/>
      <c r="N987" s="174"/>
      <c r="O987" s="174"/>
      <c r="P987" s="174"/>
      <c r="Q987" s="174"/>
      <c r="R987" s="174"/>
      <c r="S987" s="174"/>
      <c r="T987" s="174"/>
      <c r="U987" s="174"/>
      <c r="V987" s="174"/>
      <c r="W987" s="174"/>
      <c r="X987" s="174"/>
      <c r="Y987" s="174"/>
      <c r="Z987" s="174"/>
    </row>
    <row r="988" ht="12.0" customHeight="1">
      <c r="A988" s="174"/>
      <c r="B988" s="174"/>
      <c r="C988" s="181"/>
      <c r="D988" s="174"/>
      <c r="E988" s="174"/>
      <c r="F988" s="174"/>
      <c r="G988" s="174"/>
      <c r="H988" s="174"/>
      <c r="I988" s="174"/>
      <c r="J988" s="174"/>
      <c r="K988" s="174"/>
      <c r="L988" s="174"/>
      <c r="M988" s="174"/>
      <c r="N988" s="174"/>
      <c r="O988" s="174"/>
      <c r="P988" s="174"/>
      <c r="Q988" s="174"/>
      <c r="R988" s="174"/>
      <c r="S988" s="174"/>
      <c r="T988" s="174"/>
      <c r="U988" s="174"/>
      <c r="V988" s="174"/>
      <c r="W988" s="174"/>
      <c r="X988" s="174"/>
      <c r="Y988" s="174"/>
      <c r="Z988" s="174"/>
    </row>
    <row r="989" ht="12.0" customHeight="1">
      <c r="A989" s="174"/>
      <c r="B989" s="174"/>
      <c r="C989" s="181"/>
      <c r="D989" s="174"/>
      <c r="E989" s="174"/>
      <c r="F989" s="174"/>
      <c r="G989" s="174"/>
      <c r="H989" s="174"/>
      <c r="I989" s="174"/>
      <c r="J989" s="174"/>
      <c r="K989" s="174"/>
      <c r="L989" s="174"/>
      <c r="M989" s="174"/>
      <c r="N989" s="174"/>
      <c r="O989" s="174"/>
      <c r="P989" s="174"/>
      <c r="Q989" s="174"/>
      <c r="R989" s="174"/>
      <c r="S989" s="174"/>
      <c r="T989" s="174"/>
      <c r="U989" s="174"/>
      <c r="V989" s="174"/>
      <c r="W989" s="174"/>
      <c r="X989" s="174"/>
      <c r="Y989" s="174"/>
      <c r="Z989" s="174"/>
    </row>
    <row r="990" ht="12.0" customHeight="1">
      <c r="A990" s="174"/>
      <c r="B990" s="174"/>
      <c r="C990" s="181"/>
      <c r="D990" s="174"/>
      <c r="E990" s="174"/>
      <c r="F990" s="174"/>
      <c r="G990" s="174"/>
      <c r="H990" s="174"/>
      <c r="I990" s="174"/>
      <c r="J990" s="174"/>
      <c r="K990" s="174"/>
      <c r="L990" s="174"/>
      <c r="M990" s="174"/>
      <c r="N990" s="174"/>
      <c r="O990" s="174"/>
      <c r="P990" s="174"/>
      <c r="Q990" s="174"/>
      <c r="R990" s="174"/>
      <c r="S990" s="174"/>
      <c r="T990" s="174"/>
      <c r="U990" s="174"/>
      <c r="V990" s="174"/>
      <c r="W990" s="174"/>
      <c r="X990" s="174"/>
      <c r="Y990" s="174"/>
      <c r="Z990" s="174"/>
    </row>
    <row r="991" ht="12.0" customHeight="1">
      <c r="A991" s="174"/>
      <c r="B991" s="174"/>
      <c r="C991" s="181"/>
      <c r="D991" s="174"/>
      <c r="E991" s="174"/>
      <c r="F991" s="174"/>
      <c r="G991" s="174"/>
      <c r="H991" s="174"/>
      <c r="I991" s="174"/>
      <c r="J991" s="174"/>
      <c r="K991" s="174"/>
      <c r="L991" s="174"/>
      <c r="M991" s="174"/>
      <c r="N991" s="174"/>
      <c r="O991" s="174"/>
      <c r="P991" s="174"/>
      <c r="Q991" s="174"/>
      <c r="R991" s="174"/>
      <c r="S991" s="174"/>
      <c r="T991" s="174"/>
      <c r="U991" s="174"/>
      <c r="V991" s="174"/>
      <c r="W991" s="174"/>
      <c r="X991" s="174"/>
      <c r="Y991" s="174"/>
      <c r="Z991" s="174"/>
    </row>
    <row r="992" ht="12.0" customHeight="1">
      <c r="A992" s="174"/>
      <c r="B992" s="174"/>
      <c r="C992" s="181"/>
      <c r="D992" s="174"/>
      <c r="E992" s="174"/>
      <c r="F992" s="174"/>
      <c r="G992" s="174"/>
      <c r="H992" s="174"/>
      <c r="I992" s="174"/>
      <c r="J992" s="174"/>
      <c r="K992" s="174"/>
      <c r="L992" s="174"/>
      <c r="M992" s="174"/>
      <c r="N992" s="174"/>
      <c r="O992" s="174"/>
      <c r="P992" s="174"/>
      <c r="Q992" s="174"/>
      <c r="R992" s="174"/>
      <c r="S992" s="174"/>
      <c r="T992" s="174"/>
      <c r="U992" s="174"/>
      <c r="V992" s="174"/>
      <c r="W992" s="174"/>
      <c r="X992" s="174"/>
      <c r="Y992" s="174"/>
      <c r="Z992" s="174"/>
    </row>
    <row r="993" ht="12.0" customHeight="1">
      <c r="A993" s="174"/>
      <c r="B993" s="174"/>
      <c r="C993" s="181"/>
      <c r="D993" s="174"/>
      <c r="E993" s="174"/>
      <c r="F993" s="174"/>
      <c r="G993" s="174"/>
      <c r="H993" s="174"/>
      <c r="I993" s="174"/>
      <c r="J993" s="174"/>
      <c r="K993" s="174"/>
      <c r="L993" s="174"/>
      <c r="M993" s="174"/>
      <c r="N993" s="174"/>
      <c r="O993" s="174"/>
      <c r="P993" s="174"/>
      <c r="Q993" s="174"/>
      <c r="R993" s="174"/>
      <c r="S993" s="174"/>
      <c r="T993" s="174"/>
      <c r="U993" s="174"/>
      <c r="V993" s="174"/>
      <c r="W993" s="174"/>
      <c r="X993" s="174"/>
      <c r="Y993" s="174"/>
      <c r="Z993" s="174"/>
    </row>
    <row r="994" ht="12.0" customHeight="1">
      <c r="A994" s="174"/>
      <c r="B994" s="174"/>
      <c r="C994" s="181"/>
      <c r="D994" s="174"/>
      <c r="E994" s="174"/>
      <c r="F994" s="174"/>
      <c r="G994" s="174"/>
      <c r="H994" s="174"/>
      <c r="I994" s="174"/>
      <c r="J994" s="174"/>
      <c r="K994" s="174"/>
      <c r="L994" s="174"/>
      <c r="M994" s="174"/>
      <c r="N994" s="174"/>
      <c r="O994" s="174"/>
      <c r="P994" s="174"/>
      <c r="Q994" s="174"/>
      <c r="R994" s="174"/>
      <c r="S994" s="174"/>
      <c r="T994" s="174"/>
      <c r="U994" s="174"/>
      <c r="V994" s="174"/>
      <c r="W994" s="174"/>
      <c r="X994" s="174"/>
      <c r="Y994" s="174"/>
      <c r="Z994" s="174"/>
    </row>
    <row r="995" ht="12.0" customHeight="1">
      <c r="A995" s="174"/>
      <c r="B995" s="174"/>
      <c r="C995" s="181"/>
      <c r="D995" s="174"/>
      <c r="E995" s="174"/>
      <c r="F995" s="174"/>
      <c r="G995" s="174"/>
      <c r="H995" s="174"/>
      <c r="I995" s="174"/>
      <c r="J995" s="174"/>
      <c r="K995" s="174"/>
      <c r="L995" s="174"/>
      <c r="M995" s="174"/>
      <c r="N995" s="174"/>
      <c r="O995" s="174"/>
      <c r="P995" s="174"/>
      <c r="Q995" s="174"/>
      <c r="R995" s="174"/>
      <c r="S995" s="174"/>
      <c r="T995" s="174"/>
      <c r="U995" s="174"/>
      <c r="V995" s="174"/>
      <c r="W995" s="174"/>
      <c r="X995" s="174"/>
      <c r="Y995" s="174"/>
      <c r="Z995" s="174"/>
    </row>
    <row r="996" ht="12.0" customHeight="1">
      <c r="A996" s="174"/>
      <c r="B996" s="174"/>
      <c r="C996" s="181"/>
      <c r="D996" s="174"/>
      <c r="E996" s="174"/>
      <c r="F996" s="174"/>
      <c r="G996" s="174"/>
      <c r="H996" s="174"/>
      <c r="I996" s="174"/>
      <c r="J996" s="174"/>
      <c r="K996" s="174"/>
      <c r="L996" s="174"/>
      <c r="M996" s="174"/>
      <c r="N996" s="174"/>
      <c r="O996" s="174"/>
      <c r="P996" s="174"/>
      <c r="Q996" s="174"/>
      <c r="R996" s="174"/>
      <c r="S996" s="174"/>
      <c r="T996" s="174"/>
      <c r="U996" s="174"/>
      <c r="V996" s="174"/>
      <c r="W996" s="174"/>
      <c r="X996" s="174"/>
      <c r="Y996" s="174"/>
      <c r="Z996" s="174"/>
    </row>
    <row r="997" ht="12.0" customHeight="1">
      <c r="A997" s="174"/>
      <c r="B997" s="174"/>
      <c r="C997" s="181"/>
      <c r="D997" s="174"/>
      <c r="E997" s="174"/>
      <c r="F997" s="174"/>
      <c r="G997" s="174"/>
      <c r="H997" s="174"/>
      <c r="I997" s="174"/>
      <c r="J997" s="174"/>
      <c r="K997" s="174"/>
      <c r="L997" s="174"/>
      <c r="M997" s="174"/>
      <c r="N997" s="174"/>
      <c r="O997" s="174"/>
      <c r="P997" s="174"/>
      <c r="Q997" s="174"/>
      <c r="R997" s="174"/>
      <c r="S997" s="174"/>
      <c r="T997" s="174"/>
      <c r="U997" s="174"/>
      <c r="V997" s="174"/>
      <c r="W997" s="174"/>
      <c r="X997" s="174"/>
      <c r="Y997" s="174"/>
      <c r="Z997" s="174"/>
    </row>
    <row r="998" ht="12.0" customHeight="1">
      <c r="A998" s="174"/>
      <c r="B998" s="174"/>
      <c r="C998" s="181"/>
      <c r="D998" s="174"/>
      <c r="E998" s="174"/>
      <c r="F998" s="174"/>
      <c r="G998" s="174"/>
      <c r="H998" s="174"/>
      <c r="I998" s="174"/>
      <c r="J998" s="174"/>
      <c r="K998" s="174"/>
      <c r="L998" s="174"/>
      <c r="M998" s="174"/>
      <c r="N998" s="174"/>
      <c r="O998" s="174"/>
      <c r="P998" s="174"/>
      <c r="Q998" s="174"/>
      <c r="R998" s="174"/>
      <c r="S998" s="174"/>
      <c r="T998" s="174"/>
      <c r="U998" s="174"/>
      <c r="V998" s="174"/>
      <c r="W998" s="174"/>
      <c r="X998" s="174"/>
      <c r="Y998" s="174"/>
      <c r="Z998" s="174"/>
    </row>
    <row r="999" ht="12.0" customHeight="1">
      <c r="A999" s="174"/>
      <c r="B999" s="174"/>
      <c r="C999" s="181"/>
      <c r="D999" s="174"/>
      <c r="E999" s="174"/>
      <c r="F999" s="174"/>
      <c r="G999" s="174"/>
      <c r="H999" s="174"/>
      <c r="I999" s="174"/>
      <c r="J999" s="174"/>
      <c r="K999" s="174"/>
      <c r="L999" s="174"/>
      <c r="M999" s="174"/>
      <c r="N999" s="174"/>
      <c r="O999" s="174"/>
      <c r="P999" s="174"/>
      <c r="Q999" s="174"/>
      <c r="R999" s="174"/>
      <c r="S999" s="174"/>
      <c r="T999" s="174"/>
      <c r="U999" s="174"/>
      <c r="V999" s="174"/>
      <c r="W999" s="174"/>
      <c r="X999" s="174"/>
      <c r="Y999" s="174"/>
      <c r="Z999" s="174"/>
    </row>
    <row r="1000" ht="12.0" customHeight="1">
      <c r="A1000" s="174"/>
      <c r="B1000" s="174"/>
      <c r="C1000" s="181"/>
      <c r="D1000" s="174"/>
      <c r="E1000" s="174"/>
      <c r="F1000" s="174"/>
      <c r="G1000" s="174"/>
      <c r="H1000" s="174"/>
      <c r="I1000" s="174"/>
      <c r="J1000" s="174"/>
      <c r="K1000" s="174"/>
      <c r="L1000" s="174"/>
      <c r="M1000" s="174"/>
      <c r="N1000" s="174"/>
      <c r="O1000" s="174"/>
      <c r="P1000" s="174"/>
      <c r="Q1000" s="174"/>
      <c r="R1000" s="174"/>
      <c r="S1000" s="174"/>
      <c r="T1000" s="174"/>
      <c r="U1000" s="174"/>
      <c r="V1000" s="174"/>
      <c r="W1000" s="174"/>
      <c r="X1000" s="174"/>
      <c r="Y1000" s="174"/>
      <c r="Z1000" s="174"/>
    </row>
  </sheetData>
  <mergeCells count="4">
    <mergeCell ref="A1:G1"/>
    <mergeCell ref="C2:G2"/>
    <mergeCell ref="C3:G3"/>
    <mergeCell ref="C4:G4"/>
  </mergeCells>
  <printOptions/>
  <pageMargins bottom="0.984251968503937" footer="0.0" header="0.0" left="0.5905511811023623" right="0.3937007874015748" top="0.5905511811023623"/>
  <pageSetup paperSize="9" orientation="portrait"/>
  <headerFooter>
    <oddFooter>&amp;LZpracováno programem BUILDpower S,  © RTS, a.s.&amp;RStrana &amp;P z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4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43</v>
      </c>
      <c r="C3" s="176" t="s">
        <v>44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45</v>
      </c>
      <c r="C4" s="186" t="s">
        <v>46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5</v>
      </c>
      <c r="C8" s="196" t="s">
        <v>124</v>
      </c>
      <c r="D8" s="197"/>
      <c r="E8" s="198"/>
      <c r="F8" s="199"/>
      <c r="G8" s="199">
        <f>SUMIF(AG9:AG29,"&lt;&gt;NOR",G9:G29)</f>
        <v>436738.8</v>
      </c>
      <c r="H8" s="199"/>
      <c r="I8" s="199">
        <f>SUM(I9:I29)</f>
        <v>0</v>
      </c>
      <c r="J8" s="199"/>
      <c r="K8" s="199">
        <f>SUM(K9:K29)</f>
        <v>436738.8</v>
      </c>
      <c r="L8" s="199"/>
      <c r="M8" s="199">
        <f>SUM(M9:M29)</f>
        <v>528453.948</v>
      </c>
      <c r="N8" s="198"/>
      <c r="O8" s="198">
        <f>SUM(O9:O29)</f>
        <v>0</v>
      </c>
      <c r="P8" s="198"/>
      <c r="Q8" s="198">
        <f>SUM(Q9:Q29)</f>
        <v>0</v>
      </c>
      <c r="R8" s="199"/>
      <c r="S8" s="199"/>
      <c r="T8" s="200"/>
      <c r="U8" s="201"/>
      <c r="V8" s="201">
        <f>SUM(V9:V29)</f>
        <v>102.71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197</v>
      </c>
      <c r="C9" s="204" t="s">
        <v>198</v>
      </c>
      <c r="D9" s="205" t="s">
        <v>199</v>
      </c>
      <c r="E9" s="206">
        <v>338.0</v>
      </c>
      <c r="F9" s="207">
        <v>175.5</v>
      </c>
      <c r="G9" s="208">
        <f>ROUND(E9*F9,2)</f>
        <v>59319</v>
      </c>
      <c r="H9" s="207">
        <v>0.0</v>
      </c>
      <c r="I9" s="208">
        <f>ROUND(E9*H9,2)</f>
        <v>0</v>
      </c>
      <c r="J9" s="207">
        <v>175.5</v>
      </c>
      <c r="K9" s="208">
        <f>ROUND(E9*J9,2)</f>
        <v>59319</v>
      </c>
      <c r="L9" s="208">
        <v>21.0</v>
      </c>
      <c r="M9" s="208">
        <f>G9*(1+L9/100)</f>
        <v>71775.99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0.19</v>
      </c>
      <c r="V9" s="210">
        <f>ROUND(E9*U9,2)</f>
        <v>64.22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</row>
    <row r="10" ht="12.0" customHeight="1" outlineLevel="2">
      <c r="A10" s="212"/>
      <c r="B10" s="213"/>
      <c r="C10" s="214" t="s">
        <v>204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</row>
    <row r="11" ht="12.0" customHeight="1" outlineLevel="3">
      <c r="A11" s="212"/>
      <c r="B11" s="213"/>
      <c r="C11" s="214" t="s">
        <v>206</v>
      </c>
      <c r="D11" s="215"/>
      <c r="E11" s="216">
        <v>338.0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</row>
    <row r="12" ht="12.0" customHeight="1" outlineLevel="1">
      <c r="A12" s="202">
        <v>2.0</v>
      </c>
      <c r="B12" s="203" t="s">
        <v>207</v>
      </c>
      <c r="C12" s="204" t="s">
        <v>208</v>
      </c>
      <c r="D12" s="205" t="s">
        <v>199</v>
      </c>
      <c r="E12" s="206">
        <v>540.0</v>
      </c>
      <c r="F12" s="207">
        <v>130.5</v>
      </c>
      <c r="G12" s="208">
        <f>ROUND(E12*F12,2)</f>
        <v>70470</v>
      </c>
      <c r="H12" s="207">
        <v>0.0</v>
      </c>
      <c r="I12" s="208">
        <f>ROUND(E12*H12,2)</f>
        <v>0</v>
      </c>
      <c r="J12" s="207">
        <v>130.5</v>
      </c>
      <c r="K12" s="208">
        <f>ROUND(E12*J12,2)</f>
        <v>70470</v>
      </c>
      <c r="L12" s="208">
        <v>21.0</v>
      </c>
      <c r="M12" s="208">
        <f>G12*(1+L12/100)</f>
        <v>85268.7</v>
      </c>
      <c r="N12" s="206">
        <v>0.0</v>
      </c>
      <c r="O12" s="206">
        <f>ROUND(E12*N12,2)</f>
        <v>0</v>
      </c>
      <c r="P12" s="206">
        <v>0.0</v>
      </c>
      <c r="Q12" s="206">
        <f>ROUND(E12*P12,2)</f>
        <v>0</v>
      </c>
      <c r="R12" s="208"/>
      <c r="S12" s="208" t="s">
        <v>200</v>
      </c>
      <c r="T12" s="209" t="s">
        <v>200</v>
      </c>
      <c r="U12" s="210">
        <v>0.011</v>
      </c>
      <c r="V12" s="210">
        <f>ROUND(E12*U12,2)</f>
        <v>5.94</v>
      </c>
      <c r="W12" s="210"/>
      <c r="X12" s="210" t="s">
        <v>201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203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</row>
    <row r="13" ht="12.0" customHeight="1" outlineLevel="2">
      <c r="A13" s="212"/>
      <c r="B13" s="213"/>
      <c r="C13" s="214" t="s">
        <v>204</v>
      </c>
      <c r="D13" s="215"/>
      <c r="E13" s="216"/>
      <c r="F13" s="210"/>
      <c r="G13" s="21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205</v>
      </c>
      <c r="AH13" s="211">
        <v>0.0</v>
      </c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</row>
    <row r="14" ht="12.0" customHeight="1" outlineLevel="3">
      <c r="A14" s="212"/>
      <c r="B14" s="213"/>
      <c r="C14" s="214" t="s">
        <v>206</v>
      </c>
      <c r="D14" s="215"/>
      <c r="E14" s="216">
        <v>338.0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</row>
    <row r="15" ht="12.0" customHeight="1" outlineLevel="3">
      <c r="A15" s="212"/>
      <c r="B15" s="213"/>
      <c r="C15" s="214" t="s">
        <v>209</v>
      </c>
      <c r="D15" s="215"/>
      <c r="E15" s="216">
        <v>202.0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</row>
    <row r="16" ht="12.0" customHeight="1" outlineLevel="1">
      <c r="A16" s="202">
        <v>3.0</v>
      </c>
      <c r="B16" s="203" t="s">
        <v>210</v>
      </c>
      <c r="C16" s="204" t="s">
        <v>211</v>
      </c>
      <c r="D16" s="205" t="s">
        <v>199</v>
      </c>
      <c r="E16" s="206">
        <v>338.0</v>
      </c>
      <c r="F16" s="207">
        <v>22.8</v>
      </c>
      <c r="G16" s="208">
        <f>ROUND(E16*F16,2)</f>
        <v>7706.4</v>
      </c>
      <c r="H16" s="207">
        <v>0.0</v>
      </c>
      <c r="I16" s="208">
        <f>ROUND(E16*H16,2)</f>
        <v>0</v>
      </c>
      <c r="J16" s="207">
        <v>22.8</v>
      </c>
      <c r="K16" s="208">
        <f>ROUND(E16*J16,2)</f>
        <v>7706.4</v>
      </c>
      <c r="L16" s="208">
        <v>21.0</v>
      </c>
      <c r="M16" s="208">
        <f>G16*(1+L16/100)</f>
        <v>9324.744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0.009</v>
      </c>
      <c r="V16" s="210">
        <f>ROUND(E16*U16,2)</f>
        <v>3.04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</row>
    <row r="17" ht="12.0" customHeight="1" outlineLevel="2">
      <c r="A17" s="212"/>
      <c r="B17" s="213"/>
      <c r="C17" s="214" t="s">
        <v>204</v>
      </c>
      <c r="D17" s="215"/>
      <c r="E17" s="216"/>
      <c r="F17" s="210"/>
      <c r="G17" s="21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205</v>
      </c>
      <c r="AH17" s="211">
        <v>0.0</v>
      </c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</row>
    <row r="18" ht="12.0" customHeight="1" outlineLevel="3">
      <c r="A18" s="212"/>
      <c r="B18" s="213"/>
      <c r="C18" s="214" t="s">
        <v>206</v>
      </c>
      <c r="D18" s="215"/>
      <c r="E18" s="216">
        <v>338.0</v>
      </c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</row>
    <row r="19" ht="12.0" customHeight="1" outlineLevel="1">
      <c r="A19" s="218">
        <v>4.0</v>
      </c>
      <c r="B19" s="219" t="s">
        <v>212</v>
      </c>
      <c r="C19" s="220" t="s">
        <v>213</v>
      </c>
      <c r="D19" s="221" t="s">
        <v>199</v>
      </c>
      <c r="E19" s="222">
        <v>338.0</v>
      </c>
      <c r="F19" s="223">
        <v>98.8</v>
      </c>
      <c r="G19" s="224">
        <f t="shared" ref="G19:G20" si="1">ROUND(E19*F19,2)</f>
        <v>33394.4</v>
      </c>
      <c r="H19" s="223">
        <v>0.0</v>
      </c>
      <c r="I19" s="224">
        <f t="shared" ref="I19:I20" si="2">ROUND(E19*H19,2)</f>
        <v>0</v>
      </c>
      <c r="J19" s="223">
        <v>98.8</v>
      </c>
      <c r="K19" s="224">
        <f t="shared" ref="K19:K20" si="3">ROUND(E19*J19,2)</f>
        <v>33394.4</v>
      </c>
      <c r="L19" s="224">
        <v>21.0</v>
      </c>
      <c r="M19" s="224">
        <f t="shared" ref="M19:M20" si="4">G19*(1+L19/100)</f>
        <v>40407.224</v>
      </c>
      <c r="N19" s="222">
        <v>0.0</v>
      </c>
      <c r="O19" s="222">
        <f t="shared" ref="O19:O20" si="5">ROUND(E19*N19,2)</f>
        <v>0</v>
      </c>
      <c r="P19" s="222">
        <v>0.0</v>
      </c>
      <c r="Q19" s="222">
        <f t="shared" ref="Q19:Q20" si="6">ROUND(E19*P19,2)</f>
        <v>0</v>
      </c>
      <c r="R19" s="224"/>
      <c r="S19" s="224" t="s">
        <v>200</v>
      </c>
      <c r="T19" s="225" t="s">
        <v>200</v>
      </c>
      <c r="U19" s="210">
        <v>0.053</v>
      </c>
      <c r="V19" s="210">
        <f t="shared" ref="V19:V20" si="7">ROUND(E19*U19,2)</f>
        <v>17.91</v>
      </c>
      <c r="W19" s="210"/>
      <c r="X19" s="210" t="s">
        <v>201</v>
      </c>
      <c r="Y19" s="210" t="s">
        <v>202</v>
      </c>
      <c r="Z19" s="211"/>
      <c r="AA19" s="211"/>
      <c r="AB19" s="211"/>
      <c r="AC19" s="211"/>
      <c r="AD19" s="211"/>
      <c r="AE19" s="211"/>
      <c r="AF19" s="211"/>
      <c r="AG19" s="211" t="s">
        <v>203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</row>
    <row r="20" ht="12.0" customHeight="1" outlineLevel="1">
      <c r="A20" s="202">
        <v>5.0</v>
      </c>
      <c r="B20" s="203" t="s">
        <v>214</v>
      </c>
      <c r="C20" s="204" t="s">
        <v>215</v>
      </c>
      <c r="D20" s="205" t="s">
        <v>199</v>
      </c>
      <c r="E20" s="206">
        <v>202.0</v>
      </c>
      <c r="F20" s="207">
        <v>100.5</v>
      </c>
      <c r="G20" s="208">
        <f t="shared" si="1"/>
        <v>20301</v>
      </c>
      <c r="H20" s="207">
        <v>0.0</v>
      </c>
      <c r="I20" s="208">
        <f t="shared" si="2"/>
        <v>0</v>
      </c>
      <c r="J20" s="207">
        <v>100.5</v>
      </c>
      <c r="K20" s="208">
        <f t="shared" si="3"/>
        <v>20301</v>
      </c>
      <c r="L20" s="208">
        <v>21.0</v>
      </c>
      <c r="M20" s="208">
        <f t="shared" si="4"/>
        <v>24564.21</v>
      </c>
      <c r="N20" s="206">
        <v>0.0</v>
      </c>
      <c r="O20" s="206">
        <f t="shared" si="5"/>
        <v>0</v>
      </c>
      <c r="P20" s="206">
        <v>0.0</v>
      </c>
      <c r="Q20" s="206">
        <f t="shared" si="6"/>
        <v>0</v>
      </c>
      <c r="R20" s="208"/>
      <c r="S20" s="208" t="s">
        <v>200</v>
      </c>
      <c r="T20" s="209" t="s">
        <v>200</v>
      </c>
      <c r="U20" s="210">
        <v>0.05</v>
      </c>
      <c r="V20" s="210">
        <f t="shared" si="7"/>
        <v>10.1</v>
      </c>
      <c r="W20" s="210"/>
      <c r="X20" s="210" t="s">
        <v>201</v>
      </c>
      <c r="Y20" s="210" t="s">
        <v>202</v>
      </c>
      <c r="Z20" s="211"/>
      <c r="AA20" s="211"/>
      <c r="AB20" s="211"/>
      <c r="AC20" s="211"/>
      <c r="AD20" s="211"/>
      <c r="AE20" s="211"/>
      <c r="AF20" s="211"/>
      <c r="AG20" s="211" t="s">
        <v>203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</row>
    <row r="21" ht="12.0" customHeight="1" outlineLevel="2">
      <c r="A21" s="212"/>
      <c r="B21" s="213"/>
      <c r="C21" s="214" t="s">
        <v>204</v>
      </c>
      <c r="D21" s="215"/>
      <c r="E21" s="216"/>
      <c r="F21" s="210"/>
      <c r="G21" s="210"/>
      <c r="H21" s="210"/>
      <c r="I21" s="210"/>
      <c r="J21" s="210"/>
      <c r="K21" s="210"/>
      <c r="L21" s="210"/>
      <c r="M21" s="210"/>
      <c r="N21" s="217"/>
      <c r="O21" s="217"/>
      <c r="P21" s="217"/>
      <c r="Q21" s="217"/>
      <c r="R21" s="210"/>
      <c r="S21" s="210"/>
      <c r="T21" s="210"/>
      <c r="U21" s="210"/>
      <c r="V21" s="210"/>
      <c r="W21" s="210"/>
      <c r="X21" s="210"/>
      <c r="Y21" s="210"/>
      <c r="Z21" s="211"/>
      <c r="AA21" s="211"/>
      <c r="AB21" s="211"/>
      <c r="AC21" s="211"/>
      <c r="AD21" s="211"/>
      <c r="AE21" s="211"/>
      <c r="AF21" s="211"/>
      <c r="AG21" s="211" t="s">
        <v>205</v>
      </c>
      <c r="AH21" s="211">
        <v>0.0</v>
      </c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</row>
    <row r="22" ht="12.0" customHeight="1" outlineLevel="3">
      <c r="A22" s="212"/>
      <c r="B22" s="213"/>
      <c r="C22" s="214" t="s">
        <v>209</v>
      </c>
      <c r="D22" s="215"/>
      <c r="E22" s="216">
        <v>202.0</v>
      </c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</row>
    <row r="23" ht="12.0" customHeight="1" outlineLevel="1">
      <c r="A23" s="202">
        <v>6.0</v>
      </c>
      <c r="B23" s="203" t="s">
        <v>216</v>
      </c>
      <c r="C23" s="204" t="s">
        <v>217</v>
      </c>
      <c r="D23" s="205" t="s">
        <v>199</v>
      </c>
      <c r="E23" s="206">
        <v>136.0</v>
      </c>
      <c r="F23" s="207">
        <v>352.5</v>
      </c>
      <c r="G23" s="208">
        <f>ROUND(E23*F23,2)</f>
        <v>47940</v>
      </c>
      <c r="H23" s="207">
        <v>0.0</v>
      </c>
      <c r="I23" s="208">
        <f>ROUND(E23*H23,2)</f>
        <v>0</v>
      </c>
      <c r="J23" s="207">
        <v>352.5</v>
      </c>
      <c r="K23" s="208">
        <f>ROUND(E23*J23,2)</f>
        <v>47940</v>
      </c>
      <c r="L23" s="208">
        <v>21.0</v>
      </c>
      <c r="M23" s="208">
        <f>G23*(1+L23/100)</f>
        <v>58007.4</v>
      </c>
      <c r="N23" s="206">
        <v>0.0</v>
      </c>
      <c r="O23" s="206">
        <f>ROUND(E23*N23,2)</f>
        <v>0</v>
      </c>
      <c r="P23" s="206">
        <v>0.0</v>
      </c>
      <c r="Q23" s="206">
        <f>ROUND(E23*P23,2)</f>
        <v>0</v>
      </c>
      <c r="R23" s="208"/>
      <c r="S23" s="208" t="s">
        <v>200</v>
      </c>
      <c r="T23" s="209" t="s">
        <v>200</v>
      </c>
      <c r="U23" s="210">
        <v>0.011</v>
      </c>
      <c r="V23" s="210">
        <f>ROUND(E23*U23,2)</f>
        <v>1.5</v>
      </c>
      <c r="W23" s="210"/>
      <c r="X23" s="210" t="s">
        <v>201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203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</row>
    <row r="24" ht="12.0" customHeight="1" outlineLevel="2">
      <c r="A24" s="212"/>
      <c r="B24" s="213"/>
      <c r="C24" s="214" t="s">
        <v>204</v>
      </c>
      <c r="D24" s="215"/>
      <c r="E24" s="216"/>
      <c r="F24" s="210"/>
      <c r="G24" s="210"/>
      <c r="H24" s="210"/>
      <c r="I24" s="210"/>
      <c r="J24" s="210"/>
      <c r="K24" s="210"/>
      <c r="L24" s="210"/>
      <c r="M24" s="210"/>
      <c r="N24" s="217"/>
      <c r="O24" s="217"/>
      <c r="P24" s="217"/>
      <c r="Q24" s="217"/>
      <c r="R24" s="210"/>
      <c r="S24" s="210"/>
      <c r="T24" s="210"/>
      <c r="U24" s="210"/>
      <c r="V24" s="210"/>
      <c r="W24" s="210"/>
      <c r="X24" s="210"/>
      <c r="Y24" s="210"/>
      <c r="Z24" s="211"/>
      <c r="AA24" s="211"/>
      <c r="AB24" s="211"/>
      <c r="AC24" s="211"/>
      <c r="AD24" s="211"/>
      <c r="AE24" s="211"/>
      <c r="AF24" s="211"/>
      <c r="AG24" s="211" t="s">
        <v>205</v>
      </c>
      <c r="AH24" s="211">
        <v>0.0</v>
      </c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</row>
    <row r="25" ht="12.0" customHeight="1" outlineLevel="3">
      <c r="A25" s="212"/>
      <c r="B25" s="213"/>
      <c r="C25" s="214" t="s">
        <v>206</v>
      </c>
      <c r="D25" s="215"/>
      <c r="E25" s="216">
        <v>338.0</v>
      </c>
      <c r="F25" s="210"/>
      <c r="G25" s="210"/>
      <c r="H25" s="210"/>
      <c r="I25" s="210"/>
      <c r="J25" s="210"/>
      <c r="K25" s="210"/>
      <c r="L25" s="210"/>
      <c r="M25" s="210"/>
      <c r="N25" s="217"/>
      <c r="O25" s="217"/>
      <c r="P25" s="217"/>
      <c r="Q25" s="217"/>
      <c r="R25" s="210"/>
      <c r="S25" s="210"/>
      <c r="T25" s="210"/>
      <c r="U25" s="210"/>
      <c r="V25" s="210"/>
      <c r="W25" s="210"/>
      <c r="X25" s="210"/>
      <c r="Y25" s="210"/>
      <c r="Z25" s="211"/>
      <c r="AA25" s="211"/>
      <c r="AB25" s="211"/>
      <c r="AC25" s="211"/>
      <c r="AD25" s="211"/>
      <c r="AE25" s="211"/>
      <c r="AF25" s="211"/>
      <c r="AG25" s="211" t="s">
        <v>205</v>
      </c>
      <c r="AH25" s="211">
        <v>0.0</v>
      </c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</row>
    <row r="26" ht="12.0" customHeight="1" outlineLevel="3">
      <c r="A26" s="212"/>
      <c r="B26" s="213"/>
      <c r="C26" s="214" t="s">
        <v>218</v>
      </c>
      <c r="D26" s="215"/>
      <c r="E26" s="216">
        <v>-202.0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</row>
    <row r="27" ht="12.0" customHeight="1" outlineLevel="1">
      <c r="A27" s="202">
        <v>7.0</v>
      </c>
      <c r="B27" s="203" t="s">
        <v>219</v>
      </c>
      <c r="C27" s="204" t="s">
        <v>220</v>
      </c>
      <c r="D27" s="205" t="s">
        <v>199</v>
      </c>
      <c r="E27" s="206">
        <v>4080.0</v>
      </c>
      <c r="F27" s="207">
        <v>28.3</v>
      </c>
      <c r="G27" s="208">
        <f>ROUND(E27*F27,2)</f>
        <v>115464</v>
      </c>
      <c r="H27" s="207">
        <v>0.0</v>
      </c>
      <c r="I27" s="208">
        <f>ROUND(E27*H27,2)</f>
        <v>0</v>
      </c>
      <c r="J27" s="207">
        <v>28.3</v>
      </c>
      <c r="K27" s="208">
        <f>ROUND(E27*J27,2)</f>
        <v>115464</v>
      </c>
      <c r="L27" s="208">
        <v>21.0</v>
      </c>
      <c r="M27" s="208">
        <f>G27*(1+L27/100)</f>
        <v>139711.44</v>
      </c>
      <c r="N27" s="206">
        <v>0.0</v>
      </c>
      <c r="O27" s="206">
        <f>ROUND(E27*N27,2)</f>
        <v>0</v>
      </c>
      <c r="P27" s="206">
        <v>0.0</v>
      </c>
      <c r="Q27" s="206">
        <f>ROUND(E27*P27,2)</f>
        <v>0</v>
      </c>
      <c r="R27" s="208"/>
      <c r="S27" s="208" t="s">
        <v>200</v>
      </c>
      <c r="T27" s="209" t="s">
        <v>200</v>
      </c>
      <c r="U27" s="210">
        <v>0.0</v>
      </c>
      <c r="V27" s="210">
        <f>ROUND(E27*U27,2)</f>
        <v>0</v>
      </c>
      <c r="W27" s="210"/>
      <c r="X27" s="210" t="s">
        <v>201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203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</row>
    <row r="28" ht="12.0" customHeight="1" outlineLevel="2">
      <c r="A28" s="212"/>
      <c r="B28" s="213"/>
      <c r="C28" s="214" t="s">
        <v>221</v>
      </c>
      <c r="D28" s="215"/>
      <c r="E28" s="216">
        <v>4080.0</v>
      </c>
      <c r="F28" s="210"/>
      <c r="G28" s="21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205</v>
      </c>
      <c r="AH28" s="211">
        <v>0.0</v>
      </c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</row>
    <row r="29" ht="12.0" customHeight="1" outlineLevel="1">
      <c r="A29" s="202">
        <v>8.0</v>
      </c>
      <c r="B29" s="203" t="s">
        <v>222</v>
      </c>
      <c r="C29" s="204" t="s">
        <v>223</v>
      </c>
      <c r="D29" s="205" t="s">
        <v>199</v>
      </c>
      <c r="E29" s="206">
        <v>136.0</v>
      </c>
      <c r="F29" s="207">
        <v>604.0</v>
      </c>
      <c r="G29" s="208">
        <f>ROUND(E29*F29,2)</f>
        <v>82144</v>
      </c>
      <c r="H29" s="207">
        <v>0.0</v>
      </c>
      <c r="I29" s="208">
        <f>ROUND(E29*H29,2)</f>
        <v>0</v>
      </c>
      <c r="J29" s="207">
        <v>604.0</v>
      </c>
      <c r="K29" s="208">
        <f>ROUND(E29*J29,2)</f>
        <v>82144</v>
      </c>
      <c r="L29" s="208">
        <v>21.0</v>
      </c>
      <c r="M29" s="208">
        <f>G29*(1+L29/100)</f>
        <v>99394.24</v>
      </c>
      <c r="N29" s="206">
        <v>0.0</v>
      </c>
      <c r="O29" s="206">
        <f>ROUND(E29*N29,2)</f>
        <v>0</v>
      </c>
      <c r="P29" s="206">
        <v>0.0</v>
      </c>
      <c r="Q29" s="206">
        <f>ROUND(E29*P29,2)</f>
        <v>0</v>
      </c>
      <c r="R29" s="208"/>
      <c r="S29" s="208" t="s">
        <v>200</v>
      </c>
      <c r="T29" s="209" t="s">
        <v>200</v>
      </c>
      <c r="U29" s="210">
        <v>0.0</v>
      </c>
      <c r="V29" s="210">
        <f>ROUND(E29*U29,2)</f>
        <v>0</v>
      </c>
      <c r="W29" s="210"/>
      <c r="X29" s="210" t="s">
        <v>201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203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</row>
    <row r="30" ht="12.0" customHeight="1">
      <c r="A30" s="174"/>
      <c r="B30" s="178"/>
      <c r="C30" s="226"/>
      <c r="D30" s="180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AE30" s="151">
        <v>12.0</v>
      </c>
      <c r="AF30" s="151">
        <v>21.0</v>
      </c>
      <c r="AG30" s="151" t="s">
        <v>181</v>
      </c>
    </row>
    <row r="31" ht="12.0" customHeight="1">
      <c r="A31" s="227"/>
      <c r="B31" s="228" t="s">
        <v>14</v>
      </c>
      <c r="C31" s="229"/>
      <c r="D31" s="230"/>
      <c r="E31" s="231"/>
      <c r="F31" s="231"/>
      <c r="G31" s="232">
        <f>G8</f>
        <v>436738.8</v>
      </c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AE31" s="151">
        <f>SUMIF(L7:L29,AE30,G7:G29)</f>
        <v>0</v>
      </c>
      <c r="AF31" s="151">
        <f>SUMIF(L7:L29,AF30,G7:G29)</f>
        <v>436738.8</v>
      </c>
      <c r="AG31" s="151" t="s">
        <v>224</v>
      </c>
    </row>
    <row r="32" ht="12.0" customHeight="1">
      <c r="A32" s="174"/>
      <c r="B32" s="178"/>
      <c r="C32" s="226"/>
      <c r="D32" s="180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</row>
    <row r="33" ht="12.0" customHeight="1">
      <c r="A33" s="174"/>
      <c r="B33" s="178"/>
      <c r="C33" s="226"/>
      <c r="D33" s="180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</row>
    <row r="34" ht="12.0" customHeight="1">
      <c r="A34" s="174" t="s">
        <v>225</v>
      </c>
      <c r="D34" s="180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</row>
    <row r="35" ht="12.0" customHeight="1">
      <c r="A35" s="233"/>
      <c r="B35" s="30"/>
      <c r="C35" s="30"/>
      <c r="D35" s="30"/>
      <c r="E35" s="30"/>
      <c r="F35" s="30"/>
      <c r="G35" s="23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AG35" s="151" t="s">
        <v>226</v>
      </c>
    </row>
    <row r="36" ht="12.0" customHeight="1">
      <c r="A36" s="235"/>
      <c r="G36" s="236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</row>
    <row r="37" ht="12.0" customHeight="1">
      <c r="A37" s="235"/>
      <c r="G37" s="236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</row>
    <row r="38" ht="12.0" customHeight="1">
      <c r="A38" s="235"/>
      <c r="G38" s="236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</row>
    <row r="39" ht="12.0" customHeight="1">
      <c r="A39" s="237"/>
      <c r="B39" s="41"/>
      <c r="C39" s="41"/>
      <c r="D39" s="41"/>
      <c r="E39" s="41"/>
      <c r="F39" s="41"/>
      <c r="G39" s="238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</row>
    <row r="40" ht="12.0" customHeight="1">
      <c r="A40" s="174"/>
      <c r="B40" s="178"/>
      <c r="C40" s="226"/>
      <c r="D40" s="180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</row>
    <row r="41" ht="12.0" customHeight="1">
      <c r="B41" s="183"/>
      <c r="C41" s="239"/>
      <c r="D41" s="123"/>
      <c r="AG41" s="151" t="s">
        <v>227</v>
      </c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6">
    <mergeCell ref="A1:G1"/>
    <mergeCell ref="C2:G2"/>
    <mergeCell ref="C3:G3"/>
    <mergeCell ref="C4:G4"/>
    <mergeCell ref="A34:C34"/>
    <mergeCell ref="A35:G39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47</v>
      </c>
      <c r="C3" s="176" t="s">
        <v>48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49</v>
      </c>
      <c r="C4" s="186" t="s">
        <v>46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5</v>
      </c>
      <c r="C8" s="196" t="s">
        <v>124</v>
      </c>
      <c r="D8" s="197"/>
      <c r="E8" s="198"/>
      <c r="F8" s="199"/>
      <c r="G8" s="199">
        <f>SUMIF(AG9:AG24,"&lt;&gt;NOR",G9:G24)</f>
        <v>199868.14</v>
      </c>
      <c r="H8" s="199"/>
      <c r="I8" s="199">
        <f>SUM(I9:I24)</f>
        <v>0</v>
      </c>
      <c r="J8" s="199"/>
      <c r="K8" s="199">
        <f>SUM(K9:K24)</f>
        <v>199868.14</v>
      </c>
      <c r="L8" s="199"/>
      <c r="M8" s="199">
        <f>SUM(M9:M24)</f>
        <v>241840.4494</v>
      </c>
      <c r="N8" s="198"/>
      <c r="O8" s="198">
        <f>SUM(O9:O24)</f>
        <v>0</v>
      </c>
      <c r="P8" s="198"/>
      <c r="Q8" s="198">
        <f>SUM(Q9:Q24)</f>
        <v>0</v>
      </c>
      <c r="R8" s="199"/>
      <c r="S8" s="199"/>
      <c r="T8" s="200"/>
      <c r="U8" s="201"/>
      <c r="V8" s="201">
        <f>SUM(V9:V24)</f>
        <v>35.96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228</v>
      </c>
      <c r="C9" s="204" t="s">
        <v>229</v>
      </c>
      <c r="D9" s="205" t="s">
        <v>199</v>
      </c>
      <c r="E9" s="206">
        <v>95.13</v>
      </c>
      <c r="F9" s="207">
        <v>295.5</v>
      </c>
      <c r="G9" s="208">
        <f>ROUND(E9*F9,2)</f>
        <v>28110.92</v>
      </c>
      <c r="H9" s="207">
        <v>0.0</v>
      </c>
      <c r="I9" s="208">
        <f>ROUND(E9*H9,2)</f>
        <v>0</v>
      </c>
      <c r="J9" s="207">
        <v>295.5</v>
      </c>
      <c r="K9" s="208">
        <f>ROUND(E9*J9,2)</f>
        <v>28110.92</v>
      </c>
      <c r="L9" s="208">
        <v>21.0</v>
      </c>
      <c r="M9" s="208">
        <f>G9*(1+L9/100)</f>
        <v>34014.2132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0.368</v>
      </c>
      <c r="V9" s="210">
        <f>ROUND(E9*U9,2)</f>
        <v>35.01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230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14" t="s">
        <v>231</v>
      </c>
      <c r="D11" s="215"/>
      <c r="E11" s="216"/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3">
      <c r="A12" s="212"/>
      <c r="B12" s="213"/>
      <c r="C12" s="214" t="s">
        <v>232</v>
      </c>
      <c r="D12" s="215"/>
      <c r="E12" s="216">
        <v>11.04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3">
      <c r="A13" s="212"/>
      <c r="B13" s="213"/>
      <c r="C13" s="214" t="s">
        <v>233</v>
      </c>
      <c r="D13" s="215"/>
      <c r="E13" s="216">
        <v>84.09</v>
      </c>
      <c r="F13" s="210"/>
      <c r="G13" s="21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205</v>
      </c>
      <c r="AH13" s="211">
        <v>0.0</v>
      </c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1">
      <c r="A14" s="202">
        <v>2.0</v>
      </c>
      <c r="B14" s="203" t="s">
        <v>216</v>
      </c>
      <c r="C14" s="204" t="s">
        <v>217</v>
      </c>
      <c r="D14" s="205" t="s">
        <v>199</v>
      </c>
      <c r="E14" s="206">
        <v>95.13</v>
      </c>
      <c r="F14" s="207">
        <v>352.5</v>
      </c>
      <c r="G14" s="208">
        <f>ROUND(E14*F14,2)</f>
        <v>33533.33</v>
      </c>
      <c r="H14" s="207">
        <v>0.0</v>
      </c>
      <c r="I14" s="208">
        <f>ROUND(E14*H14,2)</f>
        <v>0</v>
      </c>
      <c r="J14" s="207">
        <v>352.5</v>
      </c>
      <c r="K14" s="208">
        <f>ROUND(E14*J14,2)</f>
        <v>33533.33</v>
      </c>
      <c r="L14" s="208">
        <v>21.0</v>
      </c>
      <c r="M14" s="208">
        <f>G14*(1+L14/100)</f>
        <v>40575.3293</v>
      </c>
      <c r="N14" s="206">
        <v>0.0</v>
      </c>
      <c r="O14" s="206">
        <f>ROUND(E14*N14,2)</f>
        <v>0</v>
      </c>
      <c r="P14" s="206">
        <v>0.0</v>
      </c>
      <c r="Q14" s="206">
        <f>ROUND(E14*P14,2)</f>
        <v>0</v>
      </c>
      <c r="R14" s="208"/>
      <c r="S14" s="208" t="s">
        <v>200</v>
      </c>
      <c r="T14" s="209" t="s">
        <v>200</v>
      </c>
      <c r="U14" s="210">
        <v>0.01</v>
      </c>
      <c r="V14" s="210">
        <f>ROUND(E14*U14,2)</f>
        <v>0.95</v>
      </c>
      <c r="W14" s="210"/>
      <c r="X14" s="210" t="s">
        <v>201</v>
      </c>
      <c r="Y14" s="210" t="s">
        <v>202</v>
      </c>
      <c r="Z14" s="211"/>
      <c r="AA14" s="211"/>
      <c r="AB14" s="211"/>
      <c r="AC14" s="211"/>
      <c r="AD14" s="211"/>
      <c r="AE14" s="211"/>
      <c r="AF14" s="211"/>
      <c r="AG14" s="211" t="s">
        <v>203</v>
      </c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2">
      <c r="A15" s="212"/>
      <c r="B15" s="213"/>
      <c r="C15" s="214" t="s">
        <v>230</v>
      </c>
      <c r="D15" s="215"/>
      <c r="E15" s="216"/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 outlineLevel="3">
      <c r="A16" s="212"/>
      <c r="B16" s="213"/>
      <c r="C16" s="214" t="s">
        <v>231</v>
      </c>
      <c r="D16" s="215"/>
      <c r="E16" s="216"/>
      <c r="F16" s="210"/>
      <c r="G16" s="210"/>
      <c r="H16" s="210"/>
      <c r="I16" s="210"/>
      <c r="J16" s="210"/>
      <c r="K16" s="210"/>
      <c r="L16" s="210"/>
      <c r="M16" s="210"/>
      <c r="N16" s="217"/>
      <c r="O16" s="217"/>
      <c r="P16" s="217"/>
      <c r="Q16" s="217"/>
      <c r="R16" s="210"/>
      <c r="S16" s="210"/>
      <c r="T16" s="210"/>
      <c r="U16" s="210"/>
      <c r="V16" s="210"/>
      <c r="W16" s="210"/>
      <c r="X16" s="210"/>
      <c r="Y16" s="210"/>
      <c r="Z16" s="211"/>
      <c r="AA16" s="211"/>
      <c r="AB16" s="211"/>
      <c r="AC16" s="211"/>
      <c r="AD16" s="211"/>
      <c r="AE16" s="211"/>
      <c r="AF16" s="211"/>
      <c r="AG16" s="211" t="s">
        <v>205</v>
      </c>
      <c r="AH16" s="211">
        <v>0.0</v>
      </c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3">
      <c r="A17" s="212"/>
      <c r="B17" s="213"/>
      <c r="C17" s="214" t="s">
        <v>232</v>
      </c>
      <c r="D17" s="215"/>
      <c r="E17" s="216">
        <v>11.04</v>
      </c>
      <c r="F17" s="210"/>
      <c r="G17" s="21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205</v>
      </c>
      <c r="AH17" s="211">
        <v>0.0</v>
      </c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3">
      <c r="A18" s="212"/>
      <c r="B18" s="213"/>
      <c r="C18" s="214" t="s">
        <v>233</v>
      </c>
      <c r="D18" s="215"/>
      <c r="E18" s="216">
        <v>84.09</v>
      </c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1">
      <c r="A19" s="202">
        <v>3.0</v>
      </c>
      <c r="B19" s="203" t="s">
        <v>219</v>
      </c>
      <c r="C19" s="204" t="s">
        <v>220</v>
      </c>
      <c r="D19" s="205" t="s">
        <v>199</v>
      </c>
      <c r="E19" s="206">
        <v>2853.9</v>
      </c>
      <c r="F19" s="207">
        <v>28.3</v>
      </c>
      <c r="G19" s="208">
        <f>ROUND(E19*F19,2)</f>
        <v>80765.37</v>
      </c>
      <c r="H19" s="207">
        <v>0.0</v>
      </c>
      <c r="I19" s="208">
        <f>ROUND(E19*H19,2)</f>
        <v>0</v>
      </c>
      <c r="J19" s="207">
        <v>28.3</v>
      </c>
      <c r="K19" s="208">
        <f>ROUND(E19*J19,2)</f>
        <v>80765.37</v>
      </c>
      <c r="L19" s="208">
        <v>21.0</v>
      </c>
      <c r="M19" s="208">
        <f>G19*(1+L19/100)</f>
        <v>97726.0977</v>
      </c>
      <c r="N19" s="206">
        <v>0.0</v>
      </c>
      <c r="O19" s="206">
        <f>ROUND(E19*N19,2)</f>
        <v>0</v>
      </c>
      <c r="P19" s="206">
        <v>0.0</v>
      </c>
      <c r="Q19" s="206">
        <f>ROUND(E19*P19,2)</f>
        <v>0</v>
      </c>
      <c r="R19" s="208"/>
      <c r="S19" s="208" t="s">
        <v>200</v>
      </c>
      <c r="T19" s="209" t="s">
        <v>200</v>
      </c>
      <c r="U19" s="210">
        <v>0.0</v>
      </c>
      <c r="V19" s="210">
        <f>ROUND(E19*U19,2)</f>
        <v>0</v>
      </c>
      <c r="W19" s="210"/>
      <c r="X19" s="210" t="s">
        <v>201</v>
      </c>
      <c r="Y19" s="210" t="s">
        <v>202</v>
      </c>
      <c r="Z19" s="211"/>
      <c r="AA19" s="211"/>
      <c r="AB19" s="211"/>
      <c r="AC19" s="211"/>
      <c r="AD19" s="211"/>
      <c r="AE19" s="211"/>
      <c r="AF19" s="211"/>
      <c r="AG19" s="211" t="s">
        <v>203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2">
      <c r="A20" s="212"/>
      <c r="B20" s="213"/>
      <c r="C20" s="214" t="s">
        <v>230</v>
      </c>
      <c r="D20" s="215"/>
      <c r="E20" s="216"/>
      <c r="F20" s="210"/>
      <c r="G20" s="21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205</v>
      </c>
      <c r="AH20" s="211">
        <v>0.0</v>
      </c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 outlineLevel="3">
      <c r="A21" s="212"/>
      <c r="B21" s="213"/>
      <c r="C21" s="214" t="s">
        <v>231</v>
      </c>
      <c r="D21" s="215"/>
      <c r="E21" s="216"/>
      <c r="F21" s="210"/>
      <c r="G21" s="210"/>
      <c r="H21" s="210"/>
      <c r="I21" s="210"/>
      <c r="J21" s="210"/>
      <c r="K21" s="210"/>
      <c r="L21" s="210"/>
      <c r="M21" s="210"/>
      <c r="N21" s="217"/>
      <c r="O21" s="217"/>
      <c r="P21" s="217"/>
      <c r="Q21" s="217"/>
      <c r="R21" s="210"/>
      <c r="S21" s="210"/>
      <c r="T21" s="210"/>
      <c r="U21" s="210"/>
      <c r="V21" s="210"/>
      <c r="W21" s="210"/>
      <c r="X21" s="210"/>
      <c r="Y21" s="210"/>
      <c r="Z21" s="211"/>
      <c r="AA21" s="211"/>
      <c r="AB21" s="211"/>
      <c r="AC21" s="211"/>
      <c r="AD21" s="211"/>
      <c r="AE21" s="211"/>
      <c r="AF21" s="211"/>
      <c r="AG21" s="211" t="s">
        <v>205</v>
      </c>
      <c r="AH21" s="211">
        <v>0.0</v>
      </c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3">
      <c r="A22" s="212"/>
      <c r="B22" s="213"/>
      <c r="C22" s="214" t="s">
        <v>234</v>
      </c>
      <c r="D22" s="215"/>
      <c r="E22" s="216">
        <v>331.2</v>
      </c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3">
      <c r="A23" s="212"/>
      <c r="B23" s="213"/>
      <c r="C23" s="214" t="s">
        <v>235</v>
      </c>
      <c r="D23" s="215"/>
      <c r="E23" s="216">
        <v>2522.7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1">
      <c r="A24" s="218">
        <v>4.0</v>
      </c>
      <c r="B24" s="219" t="s">
        <v>222</v>
      </c>
      <c r="C24" s="220" t="s">
        <v>223</v>
      </c>
      <c r="D24" s="221" t="s">
        <v>199</v>
      </c>
      <c r="E24" s="222">
        <v>95.13</v>
      </c>
      <c r="F24" s="223">
        <v>604.0</v>
      </c>
      <c r="G24" s="224">
        <f>ROUND(E24*F24,2)</f>
        <v>57458.52</v>
      </c>
      <c r="H24" s="223">
        <v>0.0</v>
      </c>
      <c r="I24" s="224">
        <f>ROUND(E24*H24,2)</f>
        <v>0</v>
      </c>
      <c r="J24" s="223">
        <v>604.0</v>
      </c>
      <c r="K24" s="224">
        <f>ROUND(E24*J24,2)</f>
        <v>57458.52</v>
      </c>
      <c r="L24" s="224">
        <v>21.0</v>
      </c>
      <c r="M24" s="224">
        <f>G24*(1+L24/100)</f>
        <v>69524.8092</v>
      </c>
      <c r="N24" s="222">
        <v>0.0</v>
      </c>
      <c r="O24" s="222">
        <f>ROUND(E24*N24,2)</f>
        <v>0</v>
      </c>
      <c r="P24" s="222">
        <v>0.0</v>
      </c>
      <c r="Q24" s="222">
        <f>ROUND(E24*P24,2)</f>
        <v>0</v>
      </c>
      <c r="R24" s="224"/>
      <c r="S24" s="224" t="s">
        <v>200</v>
      </c>
      <c r="T24" s="225" t="s">
        <v>200</v>
      </c>
      <c r="U24" s="210">
        <v>0.0</v>
      </c>
      <c r="V24" s="210">
        <f>ROUND(E24*U24,2)</f>
        <v>0</v>
      </c>
      <c r="W24" s="210"/>
      <c r="X24" s="210" t="s">
        <v>201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203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ht="12.0" customHeight="1">
      <c r="A25" s="194" t="s">
        <v>195</v>
      </c>
      <c r="B25" s="195" t="s">
        <v>131</v>
      </c>
      <c r="C25" s="196" t="s">
        <v>132</v>
      </c>
      <c r="D25" s="197"/>
      <c r="E25" s="198"/>
      <c r="F25" s="199"/>
      <c r="G25" s="199">
        <f>SUMIF(AG26:AG72,"&lt;&gt;NOR",G26:G72)</f>
        <v>1304824.92</v>
      </c>
      <c r="H25" s="199"/>
      <c r="I25" s="199">
        <f>SUM(I26:I72)</f>
        <v>644643.11</v>
      </c>
      <c r="J25" s="199"/>
      <c r="K25" s="199">
        <f>SUM(K26:K72)</f>
        <v>660181.81</v>
      </c>
      <c r="L25" s="199"/>
      <c r="M25" s="199">
        <f>SUM(M26:M72)</f>
        <v>1578838.153</v>
      </c>
      <c r="N25" s="198"/>
      <c r="O25" s="198">
        <f>SUM(O26:O72)</f>
        <v>646.92</v>
      </c>
      <c r="P25" s="198"/>
      <c r="Q25" s="198">
        <f>SUM(Q26:Q72)</f>
        <v>0</v>
      </c>
      <c r="R25" s="199"/>
      <c r="S25" s="199"/>
      <c r="T25" s="200"/>
      <c r="U25" s="201"/>
      <c r="V25" s="201">
        <f>SUM(V26:V72)</f>
        <v>372.08</v>
      </c>
      <c r="W25" s="201"/>
      <c r="X25" s="201"/>
      <c r="Y25" s="201"/>
      <c r="AG25" s="151" t="s">
        <v>196</v>
      </c>
    </row>
    <row r="26" ht="12.0" customHeight="1" outlineLevel="1">
      <c r="A26" s="202">
        <v>5.0</v>
      </c>
      <c r="B26" s="203" t="s">
        <v>236</v>
      </c>
      <c r="C26" s="204" t="s">
        <v>237</v>
      </c>
      <c r="D26" s="205" t="s">
        <v>238</v>
      </c>
      <c r="E26" s="206">
        <v>604.9</v>
      </c>
      <c r="F26" s="207">
        <v>19.8</v>
      </c>
      <c r="G26" s="208">
        <f>ROUND(E26*F26,2)</f>
        <v>11977.02</v>
      </c>
      <c r="H26" s="207">
        <v>0.0</v>
      </c>
      <c r="I26" s="208">
        <f>ROUND(E26*H26,2)</f>
        <v>0</v>
      </c>
      <c r="J26" s="207">
        <v>19.8</v>
      </c>
      <c r="K26" s="208">
        <f>ROUND(E26*J26,2)</f>
        <v>11977.02</v>
      </c>
      <c r="L26" s="208">
        <v>21.0</v>
      </c>
      <c r="M26" s="208">
        <f>G26*(1+L26/100)</f>
        <v>14492.1942</v>
      </c>
      <c r="N26" s="206">
        <v>0.0</v>
      </c>
      <c r="O26" s="206">
        <f>ROUND(E26*N26,2)</f>
        <v>0</v>
      </c>
      <c r="P26" s="206">
        <v>0.0</v>
      </c>
      <c r="Q26" s="206">
        <f>ROUND(E26*P26,2)</f>
        <v>0</v>
      </c>
      <c r="R26" s="208"/>
      <c r="S26" s="208" t="s">
        <v>200</v>
      </c>
      <c r="T26" s="209" t="s">
        <v>200</v>
      </c>
      <c r="U26" s="210">
        <v>0.02</v>
      </c>
      <c r="V26" s="210">
        <f>ROUND(E26*U26,2)</f>
        <v>12.1</v>
      </c>
      <c r="W26" s="210"/>
      <c r="X26" s="210" t="s">
        <v>201</v>
      </c>
      <c r="Y26" s="210" t="s">
        <v>202</v>
      </c>
      <c r="Z26" s="211"/>
      <c r="AA26" s="211"/>
      <c r="AB26" s="211"/>
      <c r="AC26" s="211"/>
      <c r="AD26" s="211"/>
      <c r="AE26" s="211"/>
      <c r="AF26" s="211"/>
      <c r="AG26" s="211" t="s">
        <v>203</v>
      </c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 outlineLevel="2">
      <c r="A27" s="212"/>
      <c r="B27" s="213"/>
      <c r="C27" s="214" t="s">
        <v>230</v>
      </c>
      <c r="D27" s="215"/>
      <c r="E27" s="216"/>
      <c r="F27" s="210"/>
      <c r="G27" s="210"/>
      <c r="H27" s="210"/>
      <c r="I27" s="210"/>
      <c r="J27" s="210"/>
      <c r="K27" s="210"/>
      <c r="L27" s="210"/>
      <c r="M27" s="210"/>
      <c r="N27" s="217"/>
      <c r="O27" s="217"/>
      <c r="P27" s="217"/>
      <c r="Q27" s="217"/>
      <c r="R27" s="210"/>
      <c r="S27" s="210"/>
      <c r="T27" s="210"/>
      <c r="U27" s="210"/>
      <c r="V27" s="210"/>
      <c r="W27" s="210"/>
      <c r="X27" s="210"/>
      <c r="Y27" s="210"/>
      <c r="Z27" s="211"/>
      <c r="AA27" s="211"/>
      <c r="AB27" s="211"/>
      <c r="AC27" s="211"/>
      <c r="AD27" s="211"/>
      <c r="AE27" s="211"/>
      <c r="AF27" s="211"/>
      <c r="AG27" s="211" t="s">
        <v>205</v>
      </c>
      <c r="AH27" s="211">
        <v>0.0</v>
      </c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 outlineLevel="3">
      <c r="A28" s="212"/>
      <c r="B28" s="213"/>
      <c r="C28" s="214" t="s">
        <v>239</v>
      </c>
      <c r="D28" s="215"/>
      <c r="E28" s="216">
        <v>36.8</v>
      </c>
      <c r="F28" s="210"/>
      <c r="G28" s="21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205</v>
      </c>
      <c r="AH28" s="211">
        <v>0.0</v>
      </c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ht="12.0" customHeight="1" outlineLevel="3">
      <c r="A29" s="212"/>
      <c r="B29" s="213"/>
      <c r="C29" s="214" t="s">
        <v>240</v>
      </c>
      <c r="D29" s="215"/>
      <c r="E29" s="216">
        <v>280.3</v>
      </c>
      <c r="F29" s="210"/>
      <c r="G29" s="210"/>
      <c r="H29" s="210"/>
      <c r="I29" s="210"/>
      <c r="J29" s="210"/>
      <c r="K29" s="210"/>
      <c r="L29" s="210"/>
      <c r="M29" s="210"/>
      <c r="N29" s="217"/>
      <c r="O29" s="217"/>
      <c r="P29" s="217"/>
      <c r="Q29" s="217"/>
      <c r="R29" s="210"/>
      <c r="S29" s="210"/>
      <c r="T29" s="210"/>
      <c r="U29" s="210"/>
      <c r="V29" s="210"/>
      <c r="W29" s="210"/>
      <c r="X29" s="210"/>
      <c r="Y29" s="210"/>
      <c r="Z29" s="211"/>
      <c r="AA29" s="211"/>
      <c r="AB29" s="211"/>
      <c r="AC29" s="211"/>
      <c r="AD29" s="211"/>
      <c r="AE29" s="211"/>
      <c r="AF29" s="211"/>
      <c r="AG29" s="211" t="s">
        <v>205</v>
      </c>
      <c r="AH29" s="211">
        <v>0.0</v>
      </c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 outlineLevel="3">
      <c r="A30" s="212"/>
      <c r="B30" s="213"/>
      <c r="C30" s="214" t="s">
        <v>241</v>
      </c>
      <c r="D30" s="215"/>
      <c r="E30" s="216">
        <v>144.8</v>
      </c>
      <c r="F30" s="210"/>
      <c r="G30" s="210"/>
      <c r="H30" s="210"/>
      <c r="I30" s="210"/>
      <c r="J30" s="210"/>
      <c r="K30" s="210"/>
      <c r="L30" s="210"/>
      <c r="M30" s="210"/>
      <c r="N30" s="217"/>
      <c r="O30" s="217"/>
      <c r="P30" s="217"/>
      <c r="Q30" s="217"/>
      <c r="R30" s="210"/>
      <c r="S30" s="210"/>
      <c r="T30" s="210"/>
      <c r="U30" s="210"/>
      <c r="V30" s="210"/>
      <c r="W30" s="210"/>
      <c r="X30" s="210"/>
      <c r="Y30" s="210"/>
      <c r="Z30" s="211"/>
      <c r="AA30" s="211"/>
      <c r="AB30" s="211"/>
      <c r="AC30" s="211"/>
      <c r="AD30" s="211"/>
      <c r="AE30" s="211"/>
      <c r="AF30" s="211"/>
      <c r="AG30" s="211" t="s">
        <v>205</v>
      </c>
      <c r="AH30" s="211">
        <v>0.0</v>
      </c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ht="12.0" customHeight="1" outlineLevel="3">
      <c r="A31" s="212"/>
      <c r="B31" s="213"/>
      <c r="C31" s="214" t="s">
        <v>242</v>
      </c>
      <c r="D31" s="215"/>
      <c r="E31" s="216">
        <v>75.0</v>
      </c>
      <c r="F31" s="210"/>
      <c r="G31" s="210"/>
      <c r="H31" s="210"/>
      <c r="I31" s="210"/>
      <c r="J31" s="210"/>
      <c r="K31" s="210"/>
      <c r="L31" s="210"/>
      <c r="M31" s="210"/>
      <c r="N31" s="217"/>
      <c r="O31" s="217"/>
      <c r="P31" s="217"/>
      <c r="Q31" s="217"/>
      <c r="R31" s="210"/>
      <c r="S31" s="210"/>
      <c r="T31" s="210"/>
      <c r="U31" s="210"/>
      <c r="V31" s="210"/>
      <c r="W31" s="210"/>
      <c r="X31" s="210"/>
      <c r="Y31" s="210"/>
      <c r="Z31" s="211"/>
      <c r="AA31" s="211"/>
      <c r="AB31" s="211"/>
      <c r="AC31" s="211"/>
      <c r="AD31" s="211"/>
      <c r="AE31" s="211"/>
      <c r="AF31" s="211"/>
      <c r="AG31" s="211" t="s">
        <v>205</v>
      </c>
      <c r="AH31" s="211">
        <v>0.0</v>
      </c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 outlineLevel="3">
      <c r="A32" s="212"/>
      <c r="B32" s="213"/>
      <c r="C32" s="214" t="s">
        <v>243</v>
      </c>
      <c r="D32" s="215"/>
      <c r="E32" s="216">
        <v>68.0</v>
      </c>
      <c r="F32" s="210"/>
      <c r="G32" s="210"/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205</v>
      </c>
      <c r="AH32" s="211">
        <v>0.0</v>
      </c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ht="12.0" customHeight="1" outlineLevel="1">
      <c r="A33" s="202">
        <v>6.0</v>
      </c>
      <c r="B33" s="203" t="s">
        <v>244</v>
      </c>
      <c r="C33" s="204" t="s">
        <v>245</v>
      </c>
      <c r="D33" s="205" t="s">
        <v>238</v>
      </c>
      <c r="E33" s="206">
        <v>385.1</v>
      </c>
      <c r="F33" s="207">
        <v>158.5</v>
      </c>
      <c r="G33" s="208">
        <f>ROUND(E33*F33,2)</f>
        <v>61038.35</v>
      </c>
      <c r="H33" s="207">
        <v>38.22</v>
      </c>
      <c r="I33" s="208">
        <f>ROUND(E33*H33,2)</f>
        <v>14718.52</v>
      </c>
      <c r="J33" s="207">
        <v>120.28</v>
      </c>
      <c r="K33" s="208">
        <f>ROUND(E33*J33,2)</f>
        <v>46319.83</v>
      </c>
      <c r="L33" s="208">
        <v>21.0</v>
      </c>
      <c r="M33" s="208">
        <f>G33*(1+L33/100)</f>
        <v>73856.4035</v>
      </c>
      <c r="N33" s="206">
        <v>5.0E-4</v>
      </c>
      <c r="O33" s="206">
        <f>ROUND(E33*N33,2)</f>
        <v>0.19</v>
      </c>
      <c r="P33" s="206">
        <v>0.0</v>
      </c>
      <c r="Q33" s="206">
        <f>ROUND(E33*P33,2)</f>
        <v>0</v>
      </c>
      <c r="R33" s="208"/>
      <c r="S33" s="208" t="s">
        <v>200</v>
      </c>
      <c r="T33" s="209" t="s">
        <v>200</v>
      </c>
      <c r="U33" s="210">
        <v>0.09</v>
      </c>
      <c r="V33" s="210">
        <f>ROUND(E33*U33,2)</f>
        <v>34.66</v>
      </c>
      <c r="W33" s="210"/>
      <c r="X33" s="210" t="s">
        <v>201</v>
      </c>
      <c r="Y33" s="210" t="s">
        <v>202</v>
      </c>
      <c r="Z33" s="211"/>
      <c r="AA33" s="211"/>
      <c r="AB33" s="211"/>
      <c r="AC33" s="211"/>
      <c r="AD33" s="211"/>
      <c r="AE33" s="211"/>
      <c r="AF33" s="211"/>
      <c r="AG33" s="211" t="s">
        <v>203</v>
      </c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2">
      <c r="A34" s="212"/>
      <c r="B34" s="213"/>
      <c r="C34" s="214" t="s">
        <v>230</v>
      </c>
      <c r="D34" s="215"/>
      <c r="E34" s="216"/>
      <c r="F34" s="210"/>
      <c r="G34" s="210"/>
      <c r="H34" s="210"/>
      <c r="I34" s="210"/>
      <c r="J34" s="210"/>
      <c r="K34" s="210"/>
      <c r="L34" s="210"/>
      <c r="M34" s="210"/>
      <c r="N34" s="217"/>
      <c r="O34" s="217"/>
      <c r="P34" s="217"/>
      <c r="Q34" s="217"/>
      <c r="R34" s="210"/>
      <c r="S34" s="210"/>
      <c r="T34" s="210"/>
      <c r="U34" s="210"/>
      <c r="V34" s="210"/>
      <c r="W34" s="210"/>
      <c r="X34" s="210"/>
      <c r="Y34" s="210"/>
      <c r="Z34" s="211"/>
      <c r="AA34" s="211"/>
      <c r="AB34" s="211"/>
      <c r="AC34" s="211"/>
      <c r="AD34" s="211"/>
      <c r="AE34" s="211"/>
      <c r="AF34" s="211"/>
      <c r="AG34" s="211" t="s">
        <v>205</v>
      </c>
      <c r="AH34" s="211">
        <v>0.0</v>
      </c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3">
      <c r="A35" s="212"/>
      <c r="B35" s="213"/>
      <c r="C35" s="214" t="s">
        <v>239</v>
      </c>
      <c r="D35" s="215"/>
      <c r="E35" s="216">
        <v>36.8</v>
      </c>
      <c r="F35" s="210"/>
      <c r="G35" s="210"/>
      <c r="H35" s="210"/>
      <c r="I35" s="210"/>
      <c r="J35" s="210"/>
      <c r="K35" s="210"/>
      <c r="L35" s="210"/>
      <c r="M35" s="210"/>
      <c r="N35" s="217"/>
      <c r="O35" s="217"/>
      <c r="P35" s="217"/>
      <c r="Q35" s="217"/>
      <c r="R35" s="210"/>
      <c r="S35" s="210"/>
      <c r="T35" s="210"/>
      <c r="U35" s="210"/>
      <c r="V35" s="210"/>
      <c r="W35" s="210"/>
      <c r="X35" s="210"/>
      <c r="Y35" s="210"/>
      <c r="Z35" s="211"/>
      <c r="AA35" s="211"/>
      <c r="AB35" s="211"/>
      <c r="AC35" s="211"/>
      <c r="AD35" s="211"/>
      <c r="AE35" s="211"/>
      <c r="AF35" s="211"/>
      <c r="AG35" s="211" t="s">
        <v>205</v>
      </c>
      <c r="AH35" s="211">
        <v>0.0</v>
      </c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ht="12.0" customHeight="1" outlineLevel="3">
      <c r="A36" s="212"/>
      <c r="B36" s="213"/>
      <c r="C36" s="214" t="s">
        <v>240</v>
      </c>
      <c r="D36" s="215"/>
      <c r="E36" s="216">
        <v>280.3</v>
      </c>
      <c r="F36" s="210"/>
      <c r="G36" s="210"/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205</v>
      </c>
      <c r="AH36" s="211">
        <v>0.0</v>
      </c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3">
      <c r="A37" s="212"/>
      <c r="B37" s="213"/>
      <c r="C37" s="214" t="s">
        <v>243</v>
      </c>
      <c r="D37" s="215"/>
      <c r="E37" s="216">
        <v>68.0</v>
      </c>
      <c r="F37" s="210"/>
      <c r="G37" s="210"/>
      <c r="H37" s="210"/>
      <c r="I37" s="210"/>
      <c r="J37" s="210"/>
      <c r="K37" s="210"/>
      <c r="L37" s="210"/>
      <c r="M37" s="210"/>
      <c r="N37" s="217"/>
      <c r="O37" s="217"/>
      <c r="P37" s="217"/>
      <c r="Q37" s="217"/>
      <c r="R37" s="210"/>
      <c r="S37" s="210"/>
      <c r="T37" s="210"/>
      <c r="U37" s="210"/>
      <c r="V37" s="210"/>
      <c r="W37" s="210"/>
      <c r="X37" s="210"/>
      <c r="Y37" s="210"/>
      <c r="Z37" s="211"/>
      <c r="AA37" s="211"/>
      <c r="AB37" s="211"/>
      <c r="AC37" s="211"/>
      <c r="AD37" s="211"/>
      <c r="AE37" s="211"/>
      <c r="AF37" s="211"/>
      <c r="AG37" s="211" t="s">
        <v>205</v>
      </c>
      <c r="AH37" s="211">
        <v>0.0</v>
      </c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1">
      <c r="A38" s="202">
        <v>7.0</v>
      </c>
      <c r="B38" s="203" t="s">
        <v>246</v>
      </c>
      <c r="C38" s="204" t="s">
        <v>247</v>
      </c>
      <c r="D38" s="205" t="s">
        <v>238</v>
      </c>
      <c r="E38" s="206">
        <v>219.8</v>
      </c>
      <c r="F38" s="207">
        <v>245.0</v>
      </c>
      <c r="G38" s="208">
        <f>ROUND(E38*F38,2)</f>
        <v>53851</v>
      </c>
      <c r="H38" s="207">
        <v>0.0</v>
      </c>
      <c r="I38" s="208">
        <f>ROUND(E38*H38,2)</f>
        <v>0</v>
      </c>
      <c r="J38" s="207">
        <v>245.0</v>
      </c>
      <c r="K38" s="208">
        <f>ROUND(E38*J38,2)</f>
        <v>53851</v>
      </c>
      <c r="L38" s="208">
        <v>21.0</v>
      </c>
      <c r="M38" s="208">
        <f>G38*(1+L38/100)</f>
        <v>65159.71</v>
      </c>
      <c r="N38" s="206">
        <v>5.0E-4</v>
      </c>
      <c r="O38" s="206">
        <f>ROUND(E38*N38,2)</f>
        <v>0.11</v>
      </c>
      <c r="P38" s="206">
        <v>0.0</v>
      </c>
      <c r="Q38" s="206">
        <f>ROUND(E38*P38,2)</f>
        <v>0</v>
      </c>
      <c r="R38" s="208"/>
      <c r="S38" s="208" t="s">
        <v>248</v>
      </c>
      <c r="T38" s="209" t="s">
        <v>249</v>
      </c>
      <c r="U38" s="210">
        <v>0.09</v>
      </c>
      <c r="V38" s="210">
        <f>ROUND(E38*U38,2)</f>
        <v>19.78</v>
      </c>
      <c r="W38" s="210"/>
      <c r="X38" s="210" t="s">
        <v>201</v>
      </c>
      <c r="Y38" s="210" t="s">
        <v>202</v>
      </c>
      <c r="Z38" s="211"/>
      <c r="AA38" s="211"/>
      <c r="AB38" s="211"/>
      <c r="AC38" s="211"/>
      <c r="AD38" s="211"/>
      <c r="AE38" s="211"/>
      <c r="AF38" s="211"/>
      <c r="AG38" s="211" t="s">
        <v>203</v>
      </c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2">
      <c r="A39" s="212"/>
      <c r="B39" s="213"/>
      <c r="C39" s="214" t="s">
        <v>230</v>
      </c>
      <c r="D39" s="215"/>
      <c r="E39" s="216"/>
      <c r="F39" s="210"/>
      <c r="G39" s="210"/>
      <c r="H39" s="210"/>
      <c r="I39" s="210"/>
      <c r="J39" s="210"/>
      <c r="K39" s="210"/>
      <c r="L39" s="210"/>
      <c r="M39" s="210"/>
      <c r="N39" s="217"/>
      <c r="O39" s="217"/>
      <c r="P39" s="217"/>
      <c r="Q39" s="217"/>
      <c r="R39" s="210"/>
      <c r="S39" s="210"/>
      <c r="T39" s="210"/>
      <c r="U39" s="210"/>
      <c r="V39" s="210"/>
      <c r="W39" s="210"/>
      <c r="X39" s="210"/>
      <c r="Y39" s="210"/>
      <c r="Z39" s="211"/>
      <c r="AA39" s="211"/>
      <c r="AB39" s="211"/>
      <c r="AC39" s="211"/>
      <c r="AD39" s="211"/>
      <c r="AE39" s="211"/>
      <c r="AF39" s="211"/>
      <c r="AG39" s="211" t="s">
        <v>205</v>
      </c>
      <c r="AH39" s="211">
        <v>0.0</v>
      </c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3">
      <c r="A40" s="212"/>
      <c r="B40" s="213"/>
      <c r="C40" s="214" t="s">
        <v>241</v>
      </c>
      <c r="D40" s="215"/>
      <c r="E40" s="216">
        <v>144.8</v>
      </c>
      <c r="F40" s="210"/>
      <c r="G40" s="210"/>
      <c r="H40" s="210"/>
      <c r="I40" s="210"/>
      <c r="J40" s="210"/>
      <c r="K40" s="210"/>
      <c r="L40" s="210"/>
      <c r="M40" s="210"/>
      <c r="N40" s="217"/>
      <c r="O40" s="217"/>
      <c r="P40" s="217"/>
      <c r="Q40" s="217"/>
      <c r="R40" s="210"/>
      <c r="S40" s="210"/>
      <c r="T40" s="210"/>
      <c r="U40" s="210"/>
      <c r="V40" s="210"/>
      <c r="W40" s="210"/>
      <c r="X40" s="210"/>
      <c r="Y40" s="210"/>
      <c r="Z40" s="211"/>
      <c r="AA40" s="211"/>
      <c r="AB40" s="211"/>
      <c r="AC40" s="211"/>
      <c r="AD40" s="211"/>
      <c r="AE40" s="211"/>
      <c r="AF40" s="211"/>
      <c r="AG40" s="211" t="s">
        <v>205</v>
      </c>
      <c r="AH40" s="211">
        <v>0.0</v>
      </c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ht="12.0" customHeight="1" outlineLevel="3">
      <c r="A41" s="212"/>
      <c r="B41" s="213"/>
      <c r="C41" s="214" t="s">
        <v>242</v>
      </c>
      <c r="D41" s="215"/>
      <c r="E41" s="216">
        <v>75.0</v>
      </c>
      <c r="F41" s="210"/>
      <c r="G41" s="210"/>
      <c r="H41" s="210"/>
      <c r="I41" s="210"/>
      <c r="J41" s="210"/>
      <c r="K41" s="210"/>
      <c r="L41" s="210"/>
      <c r="M41" s="210"/>
      <c r="N41" s="217"/>
      <c r="O41" s="217"/>
      <c r="P41" s="217"/>
      <c r="Q41" s="217"/>
      <c r="R41" s="210"/>
      <c r="S41" s="210"/>
      <c r="T41" s="210"/>
      <c r="U41" s="210"/>
      <c r="V41" s="210"/>
      <c r="W41" s="210"/>
      <c r="X41" s="210"/>
      <c r="Y41" s="210"/>
      <c r="Z41" s="211"/>
      <c r="AA41" s="211"/>
      <c r="AB41" s="211"/>
      <c r="AC41" s="211"/>
      <c r="AD41" s="211"/>
      <c r="AE41" s="211"/>
      <c r="AF41" s="211"/>
      <c r="AG41" s="211" t="s">
        <v>205</v>
      </c>
      <c r="AH41" s="211">
        <v>0.0</v>
      </c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ht="12.0" customHeight="1" outlineLevel="1">
      <c r="A42" s="202">
        <v>8.0</v>
      </c>
      <c r="B42" s="203" t="s">
        <v>250</v>
      </c>
      <c r="C42" s="204" t="s">
        <v>251</v>
      </c>
      <c r="D42" s="205" t="s">
        <v>238</v>
      </c>
      <c r="E42" s="206">
        <v>317.1</v>
      </c>
      <c r="F42" s="207">
        <v>450.0</v>
      </c>
      <c r="G42" s="208">
        <f>ROUND(E42*F42,2)</f>
        <v>142695</v>
      </c>
      <c r="H42" s="207">
        <v>0.0</v>
      </c>
      <c r="I42" s="208">
        <f>ROUND(E42*H42,2)</f>
        <v>0</v>
      </c>
      <c r="J42" s="207">
        <v>450.0</v>
      </c>
      <c r="K42" s="208">
        <f>ROUND(E42*J42,2)</f>
        <v>142695</v>
      </c>
      <c r="L42" s="208">
        <v>21.0</v>
      </c>
      <c r="M42" s="208">
        <f>G42*(1+L42/100)</f>
        <v>172660.95</v>
      </c>
      <c r="N42" s="206">
        <v>0.645</v>
      </c>
      <c r="O42" s="206">
        <f>ROUND(E42*N42,2)</f>
        <v>204.53</v>
      </c>
      <c r="P42" s="206">
        <v>0.0</v>
      </c>
      <c r="Q42" s="206">
        <f>ROUND(E42*P42,2)</f>
        <v>0</v>
      </c>
      <c r="R42" s="208"/>
      <c r="S42" s="208" t="s">
        <v>248</v>
      </c>
      <c r="T42" s="209" t="s">
        <v>249</v>
      </c>
      <c r="U42" s="210">
        <v>0.024</v>
      </c>
      <c r="V42" s="210">
        <f>ROUND(E42*U42,2)</f>
        <v>7.61</v>
      </c>
      <c r="W42" s="210"/>
      <c r="X42" s="210" t="s">
        <v>201</v>
      </c>
      <c r="Y42" s="210" t="s">
        <v>202</v>
      </c>
      <c r="Z42" s="211"/>
      <c r="AA42" s="211"/>
      <c r="AB42" s="211"/>
      <c r="AC42" s="211"/>
      <c r="AD42" s="211"/>
      <c r="AE42" s="211"/>
      <c r="AF42" s="211"/>
      <c r="AG42" s="211" t="s">
        <v>203</v>
      </c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ht="12.0" customHeight="1" outlineLevel="2">
      <c r="A43" s="212"/>
      <c r="B43" s="213"/>
      <c r="C43" s="214" t="s">
        <v>230</v>
      </c>
      <c r="D43" s="215"/>
      <c r="E43" s="216"/>
      <c r="F43" s="210"/>
      <c r="G43" s="210"/>
      <c r="H43" s="210"/>
      <c r="I43" s="210"/>
      <c r="J43" s="210"/>
      <c r="K43" s="210"/>
      <c r="L43" s="210"/>
      <c r="M43" s="210"/>
      <c r="N43" s="217"/>
      <c r="O43" s="217"/>
      <c r="P43" s="217"/>
      <c r="Q43" s="217"/>
      <c r="R43" s="210"/>
      <c r="S43" s="210"/>
      <c r="T43" s="210"/>
      <c r="U43" s="210"/>
      <c r="V43" s="210"/>
      <c r="W43" s="210"/>
      <c r="X43" s="210"/>
      <c r="Y43" s="210"/>
      <c r="Z43" s="211"/>
      <c r="AA43" s="211"/>
      <c r="AB43" s="211"/>
      <c r="AC43" s="211"/>
      <c r="AD43" s="211"/>
      <c r="AE43" s="211"/>
      <c r="AF43" s="211"/>
      <c r="AG43" s="211" t="s">
        <v>205</v>
      </c>
      <c r="AH43" s="211">
        <v>0.0</v>
      </c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ht="12.0" customHeight="1" outlineLevel="3">
      <c r="A44" s="212"/>
      <c r="B44" s="213"/>
      <c r="C44" s="214" t="s">
        <v>239</v>
      </c>
      <c r="D44" s="215"/>
      <c r="E44" s="216">
        <v>36.8</v>
      </c>
      <c r="F44" s="210"/>
      <c r="G44" s="210"/>
      <c r="H44" s="210"/>
      <c r="I44" s="210"/>
      <c r="J44" s="210"/>
      <c r="K44" s="210"/>
      <c r="L44" s="210"/>
      <c r="M44" s="210"/>
      <c r="N44" s="217"/>
      <c r="O44" s="217"/>
      <c r="P44" s="217"/>
      <c r="Q44" s="217"/>
      <c r="R44" s="210"/>
      <c r="S44" s="210"/>
      <c r="T44" s="210"/>
      <c r="U44" s="210"/>
      <c r="V44" s="210"/>
      <c r="W44" s="210"/>
      <c r="X44" s="210"/>
      <c r="Y44" s="210"/>
      <c r="Z44" s="211"/>
      <c r="AA44" s="211"/>
      <c r="AB44" s="211"/>
      <c r="AC44" s="211"/>
      <c r="AD44" s="211"/>
      <c r="AE44" s="211"/>
      <c r="AF44" s="211"/>
      <c r="AG44" s="211" t="s">
        <v>205</v>
      </c>
      <c r="AH44" s="211">
        <v>0.0</v>
      </c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ht="12.0" customHeight="1" outlineLevel="3">
      <c r="A45" s="212"/>
      <c r="B45" s="213"/>
      <c r="C45" s="214" t="s">
        <v>240</v>
      </c>
      <c r="D45" s="215"/>
      <c r="E45" s="216">
        <v>280.3</v>
      </c>
      <c r="F45" s="210"/>
      <c r="G45" s="210"/>
      <c r="H45" s="210"/>
      <c r="I45" s="210"/>
      <c r="J45" s="210"/>
      <c r="K45" s="210"/>
      <c r="L45" s="210"/>
      <c r="M45" s="210"/>
      <c r="N45" s="217"/>
      <c r="O45" s="217"/>
      <c r="P45" s="217"/>
      <c r="Q45" s="217"/>
      <c r="R45" s="210"/>
      <c r="S45" s="210"/>
      <c r="T45" s="210"/>
      <c r="U45" s="210"/>
      <c r="V45" s="210"/>
      <c r="W45" s="210"/>
      <c r="X45" s="210"/>
      <c r="Y45" s="210"/>
      <c r="Z45" s="211"/>
      <c r="AA45" s="211"/>
      <c r="AB45" s="211"/>
      <c r="AC45" s="211"/>
      <c r="AD45" s="211"/>
      <c r="AE45" s="211"/>
      <c r="AF45" s="211"/>
      <c r="AG45" s="211" t="s">
        <v>205</v>
      </c>
      <c r="AH45" s="211">
        <v>0.0</v>
      </c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ht="12.0" customHeight="1" outlineLevel="1">
      <c r="A46" s="202">
        <v>9.0</v>
      </c>
      <c r="B46" s="203" t="s">
        <v>252</v>
      </c>
      <c r="C46" s="204" t="s">
        <v>253</v>
      </c>
      <c r="D46" s="205" t="s">
        <v>238</v>
      </c>
      <c r="E46" s="206">
        <v>317.1</v>
      </c>
      <c r="F46" s="207">
        <v>350.0</v>
      </c>
      <c r="G46" s="208">
        <f>ROUND(E46*F46,2)</f>
        <v>110985</v>
      </c>
      <c r="H46" s="207">
        <v>0.0</v>
      </c>
      <c r="I46" s="208">
        <f>ROUND(E46*H46,2)</f>
        <v>0</v>
      </c>
      <c r="J46" s="207">
        <v>350.0</v>
      </c>
      <c r="K46" s="208">
        <f>ROUND(E46*J46,2)</f>
        <v>110985</v>
      </c>
      <c r="L46" s="208">
        <v>21.0</v>
      </c>
      <c r="M46" s="208">
        <f>G46*(1+L46/100)</f>
        <v>134291.85</v>
      </c>
      <c r="N46" s="206">
        <v>0.08096</v>
      </c>
      <c r="O46" s="206">
        <f>ROUND(E46*N46,2)</f>
        <v>25.67</v>
      </c>
      <c r="P46" s="206">
        <v>0.0</v>
      </c>
      <c r="Q46" s="206">
        <f>ROUND(E46*P46,2)</f>
        <v>0</v>
      </c>
      <c r="R46" s="208"/>
      <c r="S46" s="208" t="s">
        <v>248</v>
      </c>
      <c r="T46" s="209" t="s">
        <v>249</v>
      </c>
      <c r="U46" s="210">
        <v>0.023</v>
      </c>
      <c r="V46" s="210">
        <f>ROUND(E46*U46,2)</f>
        <v>7.29</v>
      </c>
      <c r="W46" s="210"/>
      <c r="X46" s="210" t="s">
        <v>201</v>
      </c>
      <c r="Y46" s="210" t="s">
        <v>202</v>
      </c>
      <c r="Z46" s="211"/>
      <c r="AA46" s="211"/>
      <c r="AB46" s="211"/>
      <c r="AC46" s="211"/>
      <c r="AD46" s="211"/>
      <c r="AE46" s="211"/>
      <c r="AF46" s="211"/>
      <c r="AG46" s="211" t="s">
        <v>203</v>
      </c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ht="12.0" customHeight="1" outlineLevel="2">
      <c r="A47" s="212"/>
      <c r="B47" s="213"/>
      <c r="C47" s="214" t="s">
        <v>230</v>
      </c>
      <c r="D47" s="215"/>
      <c r="E47" s="216"/>
      <c r="F47" s="210"/>
      <c r="G47" s="210"/>
      <c r="H47" s="210"/>
      <c r="I47" s="210"/>
      <c r="J47" s="210"/>
      <c r="K47" s="210"/>
      <c r="L47" s="210"/>
      <c r="M47" s="210"/>
      <c r="N47" s="217"/>
      <c r="O47" s="217"/>
      <c r="P47" s="217"/>
      <c r="Q47" s="217"/>
      <c r="R47" s="210"/>
      <c r="S47" s="210"/>
      <c r="T47" s="210"/>
      <c r="U47" s="210"/>
      <c r="V47" s="210"/>
      <c r="W47" s="210"/>
      <c r="X47" s="210"/>
      <c r="Y47" s="210"/>
      <c r="Z47" s="211"/>
      <c r="AA47" s="211"/>
      <c r="AB47" s="211"/>
      <c r="AC47" s="211"/>
      <c r="AD47" s="211"/>
      <c r="AE47" s="211"/>
      <c r="AF47" s="211"/>
      <c r="AG47" s="211" t="s">
        <v>205</v>
      </c>
      <c r="AH47" s="211">
        <v>0.0</v>
      </c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ht="12.0" customHeight="1" outlineLevel="3">
      <c r="A48" s="212"/>
      <c r="B48" s="213"/>
      <c r="C48" s="214" t="s">
        <v>239</v>
      </c>
      <c r="D48" s="215"/>
      <c r="E48" s="216">
        <v>36.8</v>
      </c>
      <c r="F48" s="210"/>
      <c r="G48" s="210"/>
      <c r="H48" s="210"/>
      <c r="I48" s="210"/>
      <c r="J48" s="210"/>
      <c r="K48" s="210"/>
      <c r="L48" s="210"/>
      <c r="M48" s="210"/>
      <c r="N48" s="217"/>
      <c r="O48" s="217"/>
      <c r="P48" s="217"/>
      <c r="Q48" s="217"/>
      <c r="R48" s="210"/>
      <c r="S48" s="210"/>
      <c r="T48" s="210"/>
      <c r="U48" s="210"/>
      <c r="V48" s="210"/>
      <c r="W48" s="210"/>
      <c r="X48" s="210"/>
      <c r="Y48" s="210"/>
      <c r="Z48" s="211"/>
      <c r="AA48" s="211"/>
      <c r="AB48" s="211"/>
      <c r="AC48" s="211"/>
      <c r="AD48" s="211"/>
      <c r="AE48" s="211"/>
      <c r="AF48" s="211"/>
      <c r="AG48" s="211" t="s">
        <v>205</v>
      </c>
      <c r="AH48" s="211">
        <v>0.0</v>
      </c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ht="12.0" customHeight="1" outlineLevel="3">
      <c r="A49" s="212"/>
      <c r="B49" s="213"/>
      <c r="C49" s="214" t="s">
        <v>240</v>
      </c>
      <c r="D49" s="215"/>
      <c r="E49" s="216">
        <v>280.3</v>
      </c>
      <c r="F49" s="210"/>
      <c r="G49" s="210"/>
      <c r="H49" s="210"/>
      <c r="I49" s="210"/>
      <c r="J49" s="210"/>
      <c r="K49" s="210"/>
      <c r="L49" s="210"/>
      <c r="M49" s="210"/>
      <c r="N49" s="217"/>
      <c r="O49" s="217"/>
      <c r="P49" s="217"/>
      <c r="Q49" s="217"/>
      <c r="R49" s="210"/>
      <c r="S49" s="210"/>
      <c r="T49" s="210"/>
      <c r="U49" s="210"/>
      <c r="V49" s="210"/>
      <c r="W49" s="210"/>
      <c r="X49" s="210"/>
      <c r="Y49" s="210"/>
      <c r="Z49" s="211"/>
      <c r="AA49" s="211"/>
      <c r="AB49" s="211"/>
      <c r="AC49" s="211"/>
      <c r="AD49" s="211"/>
      <c r="AE49" s="211"/>
      <c r="AF49" s="211"/>
      <c r="AG49" s="211" t="s">
        <v>205</v>
      </c>
      <c r="AH49" s="211">
        <v>0.0</v>
      </c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ht="12.0" customHeight="1" outlineLevel="1">
      <c r="A50" s="202">
        <v>10.0</v>
      </c>
      <c r="B50" s="203" t="s">
        <v>254</v>
      </c>
      <c r="C50" s="204" t="s">
        <v>255</v>
      </c>
      <c r="D50" s="205" t="s">
        <v>238</v>
      </c>
      <c r="E50" s="206">
        <v>317.1</v>
      </c>
      <c r="F50" s="207">
        <v>250.0</v>
      </c>
      <c r="G50" s="208">
        <f>ROUND(E50*F50,2)</f>
        <v>79275</v>
      </c>
      <c r="H50" s="207">
        <v>0.0</v>
      </c>
      <c r="I50" s="208">
        <f>ROUND(E50*H50,2)</f>
        <v>0</v>
      </c>
      <c r="J50" s="207">
        <v>250.0</v>
      </c>
      <c r="K50" s="208">
        <f>ROUND(E50*J50,2)</f>
        <v>79275</v>
      </c>
      <c r="L50" s="208">
        <v>21.0</v>
      </c>
      <c r="M50" s="208">
        <f>G50*(1+L50/100)</f>
        <v>95922.75</v>
      </c>
      <c r="N50" s="206">
        <v>0.08096</v>
      </c>
      <c r="O50" s="206">
        <f>ROUND(E50*N50,2)</f>
        <v>25.67</v>
      </c>
      <c r="P50" s="206">
        <v>0.0</v>
      </c>
      <c r="Q50" s="206">
        <f>ROUND(E50*P50,2)</f>
        <v>0</v>
      </c>
      <c r="R50" s="208"/>
      <c r="S50" s="208" t="s">
        <v>248</v>
      </c>
      <c r="T50" s="209" t="s">
        <v>249</v>
      </c>
      <c r="U50" s="210">
        <v>0.02</v>
      </c>
      <c r="V50" s="210">
        <f>ROUND(E50*U50,2)</f>
        <v>6.34</v>
      </c>
      <c r="W50" s="210"/>
      <c r="X50" s="210" t="s">
        <v>201</v>
      </c>
      <c r="Y50" s="210" t="s">
        <v>202</v>
      </c>
      <c r="Z50" s="211"/>
      <c r="AA50" s="211"/>
      <c r="AB50" s="211"/>
      <c r="AC50" s="211"/>
      <c r="AD50" s="211"/>
      <c r="AE50" s="211"/>
      <c r="AF50" s="211"/>
      <c r="AG50" s="211" t="s">
        <v>203</v>
      </c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ht="12.0" customHeight="1" outlineLevel="2">
      <c r="A51" s="212"/>
      <c r="B51" s="213"/>
      <c r="C51" s="214" t="s">
        <v>230</v>
      </c>
      <c r="D51" s="215"/>
      <c r="E51" s="216"/>
      <c r="F51" s="210"/>
      <c r="G51" s="210"/>
      <c r="H51" s="210"/>
      <c r="I51" s="210"/>
      <c r="J51" s="210"/>
      <c r="K51" s="210"/>
      <c r="L51" s="210"/>
      <c r="M51" s="210"/>
      <c r="N51" s="217"/>
      <c r="O51" s="217"/>
      <c r="P51" s="217"/>
      <c r="Q51" s="217"/>
      <c r="R51" s="210"/>
      <c r="S51" s="210"/>
      <c r="T51" s="210"/>
      <c r="U51" s="210"/>
      <c r="V51" s="210"/>
      <c r="W51" s="210"/>
      <c r="X51" s="210"/>
      <c r="Y51" s="210"/>
      <c r="Z51" s="211"/>
      <c r="AA51" s="211"/>
      <c r="AB51" s="211"/>
      <c r="AC51" s="211"/>
      <c r="AD51" s="211"/>
      <c r="AE51" s="211"/>
      <c r="AF51" s="211"/>
      <c r="AG51" s="211" t="s">
        <v>205</v>
      </c>
      <c r="AH51" s="211">
        <v>0.0</v>
      </c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ht="12.0" customHeight="1" outlineLevel="3">
      <c r="A52" s="212"/>
      <c r="B52" s="213"/>
      <c r="C52" s="214" t="s">
        <v>239</v>
      </c>
      <c r="D52" s="215"/>
      <c r="E52" s="216">
        <v>36.8</v>
      </c>
      <c r="F52" s="210"/>
      <c r="G52" s="210"/>
      <c r="H52" s="210"/>
      <c r="I52" s="210"/>
      <c r="J52" s="210"/>
      <c r="K52" s="210"/>
      <c r="L52" s="210"/>
      <c r="M52" s="210"/>
      <c r="N52" s="217"/>
      <c r="O52" s="217"/>
      <c r="P52" s="217"/>
      <c r="Q52" s="217"/>
      <c r="R52" s="210"/>
      <c r="S52" s="210"/>
      <c r="T52" s="210"/>
      <c r="U52" s="210"/>
      <c r="V52" s="210"/>
      <c r="W52" s="210"/>
      <c r="X52" s="210"/>
      <c r="Y52" s="210"/>
      <c r="Z52" s="211"/>
      <c r="AA52" s="211"/>
      <c r="AB52" s="211"/>
      <c r="AC52" s="211"/>
      <c r="AD52" s="211"/>
      <c r="AE52" s="211"/>
      <c r="AF52" s="211"/>
      <c r="AG52" s="211" t="s">
        <v>205</v>
      </c>
      <c r="AH52" s="211">
        <v>0.0</v>
      </c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ht="12.0" customHeight="1" outlineLevel="3">
      <c r="A53" s="212"/>
      <c r="B53" s="213"/>
      <c r="C53" s="214" t="s">
        <v>240</v>
      </c>
      <c r="D53" s="215"/>
      <c r="E53" s="216">
        <v>280.3</v>
      </c>
      <c r="F53" s="210"/>
      <c r="G53" s="210"/>
      <c r="H53" s="210"/>
      <c r="I53" s="210"/>
      <c r="J53" s="210"/>
      <c r="K53" s="210"/>
      <c r="L53" s="210"/>
      <c r="M53" s="210"/>
      <c r="N53" s="217"/>
      <c r="O53" s="217"/>
      <c r="P53" s="217"/>
      <c r="Q53" s="217"/>
      <c r="R53" s="210"/>
      <c r="S53" s="210"/>
      <c r="T53" s="210"/>
      <c r="U53" s="210"/>
      <c r="V53" s="210"/>
      <c r="W53" s="210"/>
      <c r="X53" s="210"/>
      <c r="Y53" s="210"/>
      <c r="Z53" s="211"/>
      <c r="AA53" s="211"/>
      <c r="AB53" s="211"/>
      <c r="AC53" s="211"/>
      <c r="AD53" s="211"/>
      <c r="AE53" s="211"/>
      <c r="AF53" s="211"/>
      <c r="AG53" s="211" t="s">
        <v>205</v>
      </c>
      <c r="AH53" s="211">
        <v>0.0</v>
      </c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ht="12.0" customHeight="1" outlineLevel="1">
      <c r="A54" s="202">
        <v>11.0</v>
      </c>
      <c r="B54" s="203" t="s">
        <v>256</v>
      </c>
      <c r="C54" s="204" t="s">
        <v>257</v>
      </c>
      <c r="D54" s="205" t="s">
        <v>238</v>
      </c>
      <c r="E54" s="206">
        <v>317.1</v>
      </c>
      <c r="F54" s="207">
        <v>194.5</v>
      </c>
      <c r="G54" s="208">
        <f>ROUND(E54*F54,2)</f>
        <v>61675.95</v>
      </c>
      <c r="H54" s="207">
        <v>156.97</v>
      </c>
      <c r="I54" s="208">
        <f>ROUND(E54*H54,2)</f>
        <v>49775.19</v>
      </c>
      <c r="J54" s="207">
        <v>37.53</v>
      </c>
      <c r="K54" s="208">
        <f>ROUND(E54*J54,2)</f>
        <v>11900.76</v>
      </c>
      <c r="L54" s="208">
        <v>21.0</v>
      </c>
      <c r="M54" s="208">
        <f>G54*(1+L54/100)</f>
        <v>74627.8995</v>
      </c>
      <c r="N54" s="206">
        <v>0.345</v>
      </c>
      <c r="O54" s="206">
        <f>ROUND(E54*N54,2)</f>
        <v>109.4</v>
      </c>
      <c r="P54" s="206">
        <v>0.0</v>
      </c>
      <c r="Q54" s="206">
        <f>ROUND(E54*P54,2)</f>
        <v>0</v>
      </c>
      <c r="R54" s="208"/>
      <c r="S54" s="208" t="s">
        <v>200</v>
      </c>
      <c r="T54" s="209" t="s">
        <v>200</v>
      </c>
      <c r="U54" s="210">
        <v>0.026</v>
      </c>
      <c r="V54" s="210">
        <f>ROUND(E54*U54,2)</f>
        <v>8.24</v>
      </c>
      <c r="W54" s="210"/>
      <c r="X54" s="210" t="s">
        <v>201</v>
      </c>
      <c r="Y54" s="210" t="s">
        <v>202</v>
      </c>
      <c r="Z54" s="211"/>
      <c r="AA54" s="211"/>
      <c r="AB54" s="211"/>
      <c r="AC54" s="211"/>
      <c r="AD54" s="211"/>
      <c r="AE54" s="211"/>
      <c r="AF54" s="211"/>
      <c r="AG54" s="211" t="s">
        <v>203</v>
      </c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ht="12.0" customHeight="1" outlineLevel="2">
      <c r="A55" s="212"/>
      <c r="B55" s="213"/>
      <c r="C55" s="214" t="s">
        <v>230</v>
      </c>
      <c r="D55" s="215"/>
      <c r="E55" s="216"/>
      <c r="F55" s="210"/>
      <c r="G55" s="210"/>
      <c r="H55" s="210"/>
      <c r="I55" s="210"/>
      <c r="J55" s="210"/>
      <c r="K55" s="210"/>
      <c r="L55" s="210"/>
      <c r="M55" s="210"/>
      <c r="N55" s="217"/>
      <c r="O55" s="217"/>
      <c r="P55" s="217"/>
      <c r="Q55" s="217"/>
      <c r="R55" s="210"/>
      <c r="S55" s="210"/>
      <c r="T55" s="210"/>
      <c r="U55" s="210"/>
      <c r="V55" s="210"/>
      <c r="W55" s="210"/>
      <c r="X55" s="210"/>
      <c r="Y55" s="210"/>
      <c r="Z55" s="211"/>
      <c r="AA55" s="211"/>
      <c r="AB55" s="211"/>
      <c r="AC55" s="211"/>
      <c r="AD55" s="211"/>
      <c r="AE55" s="211"/>
      <c r="AF55" s="211"/>
      <c r="AG55" s="211" t="s">
        <v>205</v>
      </c>
      <c r="AH55" s="211">
        <v>0.0</v>
      </c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ht="12.0" customHeight="1" outlineLevel="3">
      <c r="A56" s="212"/>
      <c r="B56" s="213"/>
      <c r="C56" s="214" t="s">
        <v>239</v>
      </c>
      <c r="D56" s="215"/>
      <c r="E56" s="216">
        <v>36.8</v>
      </c>
      <c r="F56" s="210"/>
      <c r="G56" s="210"/>
      <c r="H56" s="210"/>
      <c r="I56" s="210"/>
      <c r="J56" s="210"/>
      <c r="K56" s="210"/>
      <c r="L56" s="210"/>
      <c r="M56" s="210"/>
      <c r="N56" s="217"/>
      <c r="O56" s="217"/>
      <c r="P56" s="217"/>
      <c r="Q56" s="217"/>
      <c r="R56" s="210"/>
      <c r="S56" s="210"/>
      <c r="T56" s="210"/>
      <c r="U56" s="210"/>
      <c r="V56" s="210"/>
      <c r="W56" s="210"/>
      <c r="X56" s="210"/>
      <c r="Y56" s="210"/>
      <c r="Z56" s="211"/>
      <c r="AA56" s="211"/>
      <c r="AB56" s="211"/>
      <c r="AC56" s="211"/>
      <c r="AD56" s="211"/>
      <c r="AE56" s="211"/>
      <c r="AF56" s="211"/>
      <c r="AG56" s="211" t="s">
        <v>205</v>
      </c>
      <c r="AH56" s="211">
        <v>0.0</v>
      </c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ht="12.0" customHeight="1" outlineLevel="3">
      <c r="A57" s="212"/>
      <c r="B57" s="213"/>
      <c r="C57" s="214" t="s">
        <v>240</v>
      </c>
      <c r="D57" s="215"/>
      <c r="E57" s="216">
        <v>280.3</v>
      </c>
      <c r="F57" s="210"/>
      <c r="G57" s="210"/>
      <c r="H57" s="210"/>
      <c r="I57" s="210"/>
      <c r="J57" s="210"/>
      <c r="K57" s="210"/>
      <c r="L57" s="210"/>
      <c r="M57" s="210"/>
      <c r="N57" s="217"/>
      <c r="O57" s="217"/>
      <c r="P57" s="217"/>
      <c r="Q57" s="217"/>
      <c r="R57" s="210"/>
      <c r="S57" s="210"/>
      <c r="T57" s="210"/>
      <c r="U57" s="210"/>
      <c r="V57" s="210"/>
      <c r="W57" s="210"/>
      <c r="X57" s="210"/>
      <c r="Y57" s="210"/>
      <c r="Z57" s="211"/>
      <c r="AA57" s="211"/>
      <c r="AB57" s="211"/>
      <c r="AC57" s="211"/>
      <c r="AD57" s="211"/>
      <c r="AE57" s="211"/>
      <c r="AF57" s="211"/>
      <c r="AG57" s="211" t="s">
        <v>205</v>
      </c>
      <c r="AH57" s="211">
        <v>0.0</v>
      </c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ht="12.0" customHeight="1" outlineLevel="1">
      <c r="A58" s="202">
        <v>12.0</v>
      </c>
      <c r="B58" s="203" t="s">
        <v>258</v>
      </c>
      <c r="C58" s="204" t="s">
        <v>259</v>
      </c>
      <c r="D58" s="205" t="s">
        <v>238</v>
      </c>
      <c r="E58" s="206">
        <v>280.3</v>
      </c>
      <c r="F58" s="207">
        <v>379.0</v>
      </c>
      <c r="G58" s="208">
        <f>ROUND(E58*F58,2)</f>
        <v>106233.7</v>
      </c>
      <c r="H58" s="207">
        <v>335.63</v>
      </c>
      <c r="I58" s="208">
        <f>ROUND(E58*H58,2)</f>
        <v>94077.09</v>
      </c>
      <c r="J58" s="207">
        <v>43.37</v>
      </c>
      <c r="K58" s="208">
        <f>ROUND(E58*J58,2)</f>
        <v>12156.61</v>
      </c>
      <c r="L58" s="208">
        <v>21.0</v>
      </c>
      <c r="M58" s="208">
        <f>G58*(1+L58/100)</f>
        <v>128542.777</v>
      </c>
      <c r="N58" s="206">
        <v>0.46</v>
      </c>
      <c r="O58" s="206">
        <f>ROUND(E58*N58,2)</f>
        <v>128.94</v>
      </c>
      <c r="P58" s="206">
        <v>0.0</v>
      </c>
      <c r="Q58" s="206">
        <f>ROUND(E58*P58,2)</f>
        <v>0</v>
      </c>
      <c r="R58" s="208"/>
      <c r="S58" s="208" t="s">
        <v>200</v>
      </c>
      <c r="T58" s="209" t="s">
        <v>200</v>
      </c>
      <c r="U58" s="210">
        <v>0.029</v>
      </c>
      <c r="V58" s="210">
        <f>ROUND(E58*U58,2)</f>
        <v>8.13</v>
      </c>
      <c r="W58" s="210"/>
      <c r="X58" s="210" t="s">
        <v>201</v>
      </c>
      <c r="Y58" s="210" t="s">
        <v>202</v>
      </c>
      <c r="Z58" s="211"/>
      <c r="AA58" s="211"/>
      <c r="AB58" s="211"/>
      <c r="AC58" s="211"/>
      <c r="AD58" s="211"/>
      <c r="AE58" s="211"/>
      <c r="AF58" s="211"/>
      <c r="AG58" s="211" t="s">
        <v>203</v>
      </c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ht="12.0" customHeight="1" outlineLevel="2">
      <c r="A59" s="212"/>
      <c r="B59" s="213"/>
      <c r="C59" s="214" t="s">
        <v>230</v>
      </c>
      <c r="D59" s="215"/>
      <c r="E59" s="216"/>
      <c r="F59" s="210"/>
      <c r="G59" s="210"/>
      <c r="H59" s="210"/>
      <c r="I59" s="210"/>
      <c r="J59" s="210"/>
      <c r="K59" s="210"/>
      <c r="L59" s="210"/>
      <c r="M59" s="210"/>
      <c r="N59" s="217"/>
      <c r="O59" s="217"/>
      <c r="P59" s="217"/>
      <c r="Q59" s="217"/>
      <c r="R59" s="210"/>
      <c r="S59" s="210"/>
      <c r="T59" s="210"/>
      <c r="U59" s="210"/>
      <c r="V59" s="210"/>
      <c r="W59" s="210"/>
      <c r="X59" s="210"/>
      <c r="Y59" s="210"/>
      <c r="Z59" s="211"/>
      <c r="AA59" s="211"/>
      <c r="AB59" s="211"/>
      <c r="AC59" s="211"/>
      <c r="AD59" s="211"/>
      <c r="AE59" s="211"/>
      <c r="AF59" s="211"/>
      <c r="AG59" s="211" t="s">
        <v>205</v>
      </c>
      <c r="AH59" s="211">
        <v>0.0</v>
      </c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ht="12.0" customHeight="1" outlineLevel="3">
      <c r="A60" s="212"/>
      <c r="B60" s="213"/>
      <c r="C60" s="214" t="s">
        <v>240</v>
      </c>
      <c r="D60" s="215"/>
      <c r="E60" s="216">
        <v>280.3</v>
      </c>
      <c r="F60" s="210"/>
      <c r="G60" s="210"/>
      <c r="H60" s="210"/>
      <c r="I60" s="210"/>
      <c r="J60" s="210"/>
      <c r="K60" s="210"/>
      <c r="L60" s="210"/>
      <c r="M60" s="210"/>
      <c r="N60" s="217"/>
      <c r="O60" s="217"/>
      <c r="P60" s="217"/>
      <c r="Q60" s="217"/>
      <c r="R60" s="210"/>
      <c r="S60" s="210"/>
      <c r="T60" s="210"/>
      <c r="U60" s="210"/>
      <c r="V60" s="210"/>
      <c r="W60" s="210"/>
      <c r="X60" s="210"/>
      <c r="Y60" s="210"/>
      <c r="Z60" s="211"/>
      <c r="AA60" s="211"/>
      <c r="AB60" s="211"/>
      <c r="AC60" s="211"/>
      <c r="AD60" s="211"/>
      <c r="AE60" s="211"/>
      <c r="AF60" s="211"/>
      <c r="AG60" s="211" t="s">
        <v>205</v>
      </c>
      <c r="AH60" s="211">
        <v>0.0</v>
      </c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ht="12.0" customHeight="1" outlineLevel="1">
      <c r="A61" s="202">
        <v>13.0</v>
      </c>
      <c r="B61" s="203" t="s">
        <v>260</v>
      </c>
      <c r="C61" s="204" t="s">
        <v>261</v>
      </c>
      <c r="D61" s="205" t="s">
        <v>238</v>
      </c>
      <c r="E61" s="206">
        <v>219.8</v>
      </c>
      <c r="F61" s="207">
        <v>227.5</v>
      </c>
      <c r="G61" s="208">
        <f>ROUND(E61*F61,2)</f>
        <v>50004.5</v>
      </c>
      <c r="H61" s="207">
        <v>187.95</v>
      </c>
      <c r="I61" s="208">
        <f>ROUND(E61*H61,2)</f>
        <v>41311.41</v>
      </c>
      <c r="J61" s="207">
        <v>39.55</v>
      </c>
      <c r="K61" s="208">
        <f>ROUND(E61*J61,2)</f>
        <v>8693.09</v>
      </c>
      <c r="L61" s="208">
        <v>21.0</v>
      </c>
      <c r="M61" s="208">
        <f>G61*(1+L61/100)</f>
        <v>60505.445</v>
      </c>
      <c r="N61" s="206">
        <v>0.414</v>
      </c>
      <c r="O61" s="206">
        <f>ROUND(E61*N61,2)</f>
        <v>91</v>
      </c>
      <c r="P61" s="206">
        <v>0.0</v>
      </c>
      <c r="Q61" s="206">
        <f>ROUND(E61*P61,2)</f>
        <v>0</v>
      </c>
      <c r="R61" s="208"/>
      <c r="S61" s="208" t="s">
        <v>200</v>
      </c>
      <c r="T61" s="209" t="s">
        <v>200</v>
      </c>
      <c r="U61" s="210">
        <v>0.026</v>
      </c>
      <c r="V61" s="210">
        <f>ROUND(E61*U61,2)</f>
        <v>5.71</v>
      </c>
      <c r="W61" s="210"/>
      <c r="X61" s="210" t="s">
        <v>201</v>
      </c>
      <c r="Y61" s="210" t="s">
        <v>202</v>
      </c>
      <c r="Z61" s="211"/>
      <c r="AA61" s="211"/>
      <c r="AB61" s="211"/>
      <c r="AC61" s="211"/>
      <c r="AD61" s="211"/>
      <c r="AE61" s="211"/>
      <c r="AF61" s="211"/>
      <c r="AG61" s="211" t="s">
        <v>203</v>
      </c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ht="12.0" customHeight="1" outlineLevel="2">
      <c r="A62" s="212"/>
      <c r="B62" s="213"/>
      <c r="C62" s="214" t="s">
        <v>230</v>
      </c>
      <c r="D62" s="215"/>
      <c r="E62" s="216"/>
      <c r="F62" s="210"/>
      <c r="G62" s="210"/>
      <c r="H62" s="210"/>
      <c r="I62" s="210"/>
      <c r="J62" s="210"/>
      <c r="K62" s="210"/>
      <c r="L62" s="210"/>
      <c r="M62" s="210"/>
      <c r="N62" s="217"/>
      <c r="O62" s="217"/>
      <c r="P62" s="217"/>
      <c r="Q62" s="217"/>
      <c r="R62" s="210"/>
      <c r="S62" s="210"/>
      <c r="T62" s="210"/>
      <c r="U62" s="210"/>
      <c r="V62" s="210"/>
      <c r="W62" s="210"/>
      <c r="X62" s="210"/>
      <c r="Y62" s="210"/>
      <c r="Z62" s="211"/>
      <c r="AA62" s="211"/>
      <c r="AB62" s="211"/>
      <c r="AC62" s="211"/>
      <c r="AD62" s="211"/>
      <c r="AE62" s="211"/>
      <c r="AF62" s="211"/>
      <c r="AG62" s="211" t="s">
        <v>205</v>
      </c>
      <c r="AH62" s="211">
        <v>0.0</v>
      </c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ht="12.0" customHeight="1" outlineLevel="3">
      <c r="A63" s="212"/>
      <c r="B63" s="213"/>
      <c r="C63" s="214" t="s">
        <v>241</v>
      </c>
      <c r="D63" s="215"/>
      <c r="E63" s="216">
        <v>144.8</v>
      </c>
      <c r="F63" s="210"/>
      <c r="G63" s="210"/>
      <c r="H63" s="210"/>
      <c r="I63" s="210"/>
      <c r="J63" s="210"/>
      <c r="K63" s="210"/>
      <c r="L63" s="210"/>
      <c r="M63" s="210"/>
      <c r="N63" s="217"/>
      <c r="O63" s="217"/>
      <c r="P63" s="217"/>
      <c r="Q63" s="217"/>
      <c r="R63" s="210"/>
      <c r="S63" s="210"/>
      <c r="T63" s="210"/>
      <c r="U63" s="210"/>
      <c r="V63" s="210"/>
      <c r="W63" s="210"/>
      <c r="X63" s="210"/>
      <c r="Y63" s="210"/>
      <c r="Z63" s="211"/>
      <c r="AA63" s="211"/>
      <c r="AB63" s="211"/>
      <c r="AC63" s="211"/>
      <c r="AD63" s="211"/>
      <c r="AE63" s="211"/>
      <c r="AF63" s="211"/>
      <c r="AG63" s="211" t="s">
        <v>205</v>
      </c>
      <c r="AH63" s="211">
        <v>0.0</v>
      </c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ht="12.0" customHeight="1" outlineLevel="3">
      <c r="A64" s="212"/>
      <c r="B64" s="213"/>
      <c r="C64" s="214" t="s">
        <v>242</v>
      </c>
      <c r="D64" s="215"/>
      <c r="E64" s="216">
        <v>75.0</v>
      </c>
      <c r="F64" s="210"/>
      <c r="G64" s="210"/>
      <c r="H64" s="210"/>
      <c r="I64" s="210"/>
      <c r="J64" s="210"/>
      <c r="K64" s="210"/>
      <c r="L64" s="210"/>
      <c r="M64" s="210"/>
      <c r="N64" s="217"/>
      <c r="O64" s="217"/>
      <c r="P64" s="217"/>
      <c r="Q64" s="217"/>
      <c r="R64" s="210"/>
      <c r="S64" s="210"/>
      <c r="T64" s="210"/>
      <c r="U64" s="210"/>
      <c r="V64" s="210"/>
      <c r="W64" s="210"/>
      <c r="X64" s="210"/>
      <c r="Y64" s="210"/>
      <c r="Z64" s="211"/>
      <c r="AA64" s="211"/>
      <c r="AB64" s="211"/>
      <c r="AC64" s="211"/>
      <c r="AD64" s="211"/>
      <c r="AE64" s="211"/>
      <c r="AF64" s="211"/>
      <c r="AG64" s="211" t="s">
        <v>205</v>
      </c>
      <c r="AH64" s="211">
        <v>0.0</v>
      </c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ht="12.0" customHeight="1" outlineLevel="1">
      <c r="A65" s="202">
        <v>14.0</v>
      </c>
      <c r="B65" s="203" t="s">
        <v>262</v>
      </c>
      <c r="C65" s="204" t="s">
        <v>263</v>
      </c>
      <c r="D65" s="205" t="s">
        <v>238</v>
      </c>
      <c r="E65" s="206">
        <v>219.8</v>
      </c>
      <c r="F65" s="207">
        <v>873.0</v>
      </c>
      <c r="G65" s="208">
        <f>ROUND(E65*F65,2)</f>
        <v>191885.4</v>
      </c>
      <c r="H65" s="207">
        <v>43.48</v>
      </c>
      <c r="I65" s="208">
        <f>ROUND(E65*H65,2)</f>
        <v>9556.9</v>
      </c>
      <c r="J65" s="207">
        <v>829.52</v>
      </c>
      <c r="K65" s="208">
        <f>ROUND(E65*J65,2)</f>
        <v>182328.5</v>
      </c>
      <c r="L65" s="208">
        <v>21.0</v>
      </c>
      <c r="M65" s="208">
        <f>G65*(1+L65/100)</f>
        <v>232181.334</v>
      </c>
      <c r="N65" s="206">
        <v>0.11</v>
      </c>
      <c r="O65" s="206">
        <f>ROUND(E65*N65,2)</f>
        <v>24.18</v>
      </c>
      <c r="P65" s="206">
        <v>0.0</v>
      </c>
      <c r="Q65" s="206">
        <f>ROUND(E65*P65,2)</f>
        <v>0</v>
      </c>
      <c r="R65" s="208"/>
      <c r="S65" s="208" t="s">
        <v>200</v>
      </c>
      <c r="T65" s="209" t="s">
        <v>200</v>
      </c>
      <c r="U65" s="210">
        <v>1.193</v>
      </c>
      <c r="V65" s="210">
        <f>ROUND(E65*U65,2)</f>
        <v>262.22</v>
      </c>
      <c r="W65" s="210"/>
      <c r="X65" s="210" t="s">
        <v>201</v>
      </c>
      <c r="Y65" s="210" t="s">
        <v>202</v>
      </c>
      <c r="Z65" s="211"/>
      <c r="AA65" s="211"/>
      <c r="AB65" s="211"/>
      <c r="AC65" s="211"/>
      <c r="AD65" s="211"/>
      <c r="AE65" s="211"/>
      <c r="AF65" s="211"/>
      <c r="AG65" s="211" t="s">
        <v>203</v>
      </c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ht="12.0" customHeight="1" outlineLevel="2">
      <c r="A66" s="212"/>
      <c r="B66" s="213"/>
      <c r="C66" s="214" t="s">
        <v>230</v>
      </c>
      <c r="D66" s="215"/>
      <c r="E66" s="216"/>
      <c r="F66" s="210"/>
      <c r="G66" s="210"/>
      <c r="H66" s="210"/>
      <c r="I66" s="210"/>
      <c r="J66" s="210"/>
      <c r="K66" s="210"/>
      <c r="L66" s="210"/>
      <c r="M66" s="210"/>
      <c r="N66" s="217"/>
      <c r="O66" s="217"/>
      <c r="P66" s="217"/>
      <c r="Q66" s="217"/>
      <c r="R66" s="210"/>
      <c r="S66" s="210"/>
      <c r="T66" s="210"/>
      <c r="U66" s="210"/>
      <c r="V66" s="210"/>
      <c r="W66" s="210"/>
      <c r="X66" s="210"/>
      <c r="Y66" s="210"/>
      <c r="Z66" s="211"/>
      <c r="AA66" s="211"/>
      <c r="AB66" s="211"/>
      <c r="AC66" s="211"/>
      <c r="AD66" s="211"/>
      <c r="AE66" s="211"/>
      <c r="AF66" s="211"/>
      <c r="AG66" s="211" t="s">
        <v>205</v>
      </c>
      <c r="AH66" s="211">
        <v>0.0</v>
      </c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ht="12.0" customHeight="1" outlineLevel="3">
      <c r="A67" s="212"/>
      <c r="B67" s="213"/>
      <c r="C67" s="214" t="s">
        <v>241</v>
      </c>
      <c r="D67" s="215"/>
      <c r="E67" s="216">
        <v>144.8</v>
      </c>
      <c r="F67" s="210"/>
      <c r="G67" s="210"/>
      <c r="H67" s="210"/>
      <c r="I67" s="210"/>
      <c r="J67" s="210"/>
      <c r="K67" s="210"/>
      <c r="L67" s="210"/>
      <c r="M67" s="210"/>
      <c r="N67" s="217"/>
      <c r="O67" s="217"/>
      <c r="P67" s="217"/>
      <c r="Q67" s="217"/>
      <c r="R67" s="210"/>
      <c r="S67" s="210"/>
      <c r="T67" s="210"/>
      <c r="U67" s="210"/>
      <c r="V67" s="210"/>
      <c r="W67" s="210"/>
      <c r="X67" s="210"/>
      <c r="Y67" s="210"/>
      <c r="Z67" s="211"/>
      <c r="AA67" s="211"/>
      <c r="AB67" s="211"/>
      <c r="AC67" s="211"/>
      <c r="AD67" s="211"/>
      <c r="AE67" s="211"/>
      <c r="AF67" s="211"/>
      <c r="AG67" s="211" t="s">
        <v>205</v>
      </c>
      <c r="AH67" s="211">
        <v>0.0</v>
      </c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ht="12.0" customHeight="1" outlineLevel="3">
      <c r="A68" s="212"/>
      <c r="B68" s="213"/>
      <c r="C68" s="214" t="s">
        <v>242</v>
      </c>
      <c r="D68" s="215"/>
      <c r="E68" s="216">
        <v>75.0</v>
      </c>
      <c r="F68" s="210"/>
      <c r="G68" s="210"/>
      <c r="H68" s="210"/>
      <c r="I68" s="210"/>
      <c r="J68" s="210"/>
      <c r="K68" s="210"/>
      <c r="L68" s="210"/>
      <c r="M68" s="210"/>
      <c r="N68" s="217"/>
      <c r="O68" s="217"/>
      <c r="P68" s="217"/>
      <c r="Q68" s="217"/>
      <c r="R68" s="210"/>
      <c r="S68" s="210"/>
      <c r="T68" s="210"/>
      <c r="U68" s="210"/>
      <c r="V68" s="210"/>
      <c r="W68" s="210"/>
      <c r="X68" s="210"/>
      <c r="Y68" s="210"/>
      <c r="Z68" s="211"/>
      <c r="AA68" s="211"/>
      <c r="AB68" s="211"/>
      <c r="AC68" s="211"/>
      <c r="AD68" s="211"/>
      <c r="AE68" s="211"/>
      <c r="AF68" s="211"/>
      <c r="AG68" s="211" t="s">
        <v>205</v>
      </c>
      <c r="AH68" s="211">
        <v>0.0</v>
      </c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ht="12.0" customHeight="1" outlineLevel="1">
      <c r="A69" s="202">
        <v>15.0</v>
      </c>
      <c r="B69" s="203" t="s">
        <v>264</v>
      </c>
      <c r="C69" s="204" t="s">
        <v>265</v>
      </c>
      <c r="D69" s="205" t="s">
        <v>238</v>
      </c>
      <c r="E69" s="206">
        <v>241.78</v>
      </c>
      <c r="F69" s="207">
        <v>1800.0</v>
      </c>
      <c r="G69" s="208">
        <f>ROUND(E69*F69,2)</f>
        <v>435204</v>
      </c>
      <c r="H69" s="207">
        <v>1800.0</v>
      </c>
      <c r="I69" s="208">
        <f>ROUND(E69*H69,2)</f>
        <v>435204</v>
      </c>
      <c r="J69" s="207">
        <v>0.0</v>
      </c>
      <c r="K69" s="208">
        <f>ROUND(E69*J69,2)</f>
        <v>0</v>
      </c>
      <c r="L69" s="208">
        <v>21.0</v>
      </c>
      <c r="M69" s="208">
        <f>G69*(1+L69/100)</f>
        <v>526596.84</v>
      </c>
      <c r="N69" s="206">
        <v>0.154</v>
      </c>
      <c r="O69" s="206">
        <f>ROUND(E69*N69,2)</f>
        <v>37.23</v>
      </c>
      <c r="P69" s="206">
        <v>0.0</v>
      </c>
      <c r="Q69" s="206">
        <f>ROUND(E69*P69,2)</f>
        <v>0</v>
      </c>
      <c r="R69" s="208"/>
      <c r="S69" s="208" t="s">
        <v>248</v>
      </c>
      <c r="T69" s="209" t="s">
        <v>249</v>
      </c>
      <c r="U69" s="210">
        <v>0.0</v>
      </c>
      <c r="V69" s="210">
        <f>ROUND(E69*U69,2)</f>
        <v>0</v>
      </c>
      <c r="W69" s="210"/>
      <c r="X69" s="210" t="s">
        <v>266</v>
      </c>
      <c r="Y69" s="210" t="s">
        <v>202</v>
      </c>
      <c r="Z69" s="211"/>
      <c r="AA69" s="211"/>
      <c r="AB69" s="211"/>
      <c r="AC69" s="211"/>
      <c r="AD69" s="211"/>
      <c r="AE69" s="211"/>
      <c r="AF69" s="211"/>
      <c r="AG69" s="211" t="s">
        <v>267</v>
      </c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</row>
    <row r="70" ht="12.0" customHeight="1" outlineLevel="2">
      <c r="A70" s="212"/>
      <c r="B70" s="213"/>
      <c r="C70" s="214" t="s">
        <v>230</v>
      </c>
      <c r="D70" s="215"/>
      <c r="E70" s="216"/>
      <c r="F70" s="210"/>
      <c r="G70" s="210"/>
      <c r="H70" s="210"/>
      <c r="I70" s="210"/>
      <c r="J70" s="210"/>
      <c r="K70" s="210"/>
      <c r="L70" s="210"/>
      <c r="M70" s="210"/>
      <c r="N70" s="217"/>
      <c r="O70" s="217"/>
      <c r="P70" s="217"/>
      <c r="Q70" s="217"/>
      <c r="R70" s="210"/>
      <c r="S70" s="210"/>
      <c r="T70" s="210"/>
      <c r="U70" s="210"/>
      <c r="V70" s="210"/>
      <c r="W70" s="210"/>
      <c r="X70" s="210"/>
      <c r="Y70" s="210"/>
      <c r="Z70" s="211"/>
      <c r="AA70" s="211"/>
      <c r="AB70" s="211"/>
      <c r="AC70" s="211"/>
      <c r="AD70" s="211"/>
      <c r="AE70" s="211"/>
      <c r="AF70" s="211"/>
      <c r="AG70" s="211" t="s">
        <v>205</v>
      </c>
      <c r="AH70" s="211">
        <v>0.0</v>
      </c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ht="12.0" customHeight="1" outlineLevel="3">
      <c r="A71" s="212"/>
      <c r="B71" s="213"/>
      <c r="C71" s="214" t="s">
        <v>268</v>
      </c>
      <c r="D71" s="215"/>
      <c r="E71" s="216">
        <v>159.28</v>
      </c>
      <c r="F71" s="210"/>
      <c r="G71" s="210"/>
      <c r="H71" s="210"/>
      <c r="I71" s="210"/>
      <c r="J71" s="210"/>
      <c r="K71" s="210"/>
      <c r="L71" s="210"/>
      <c r="M71" s="210"/>
      <c r="N71" s="217"/>
      <c r="O71" s="217"/>
      <c r="P71" s="217"/>
      <c r="Q71" s="217"/>
      <c r="R71" s="210"/>
      <c r="S71" s="210"/>
      <c r="T71" s="210"/>
      <c r="U71" s="210"/>
      <c r="V71" s="210"/>
      <c r="W71" s="210"/>
      <c r="X71" s="210"/>
      <c r="Y71" s="210"/>
      <c r="Z71" s="211"/>
      <c r="AA71" s="211"/>
      <c r="AB71" s="211"/>
      <c r="AC71" s="211"/>
      <c r="AD71" s="211"/>
      <c r="AE71" s="211"/>
      <c r="AF71" s="211"/>
      <c r="AG71" s="211" t="s">
        <v>205</v>
      </c>
      <c r="AH71" s="211">
        <v>0.0</v>
      </c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ht="12.0" customHeight="1" outlineLevel="3">
      <c r="A72" s="212"/>
      <c r="B72" s="213"/>
      <c r="C72" s="214" t="s">
        <v>269</v>
      </c>
      <c r="D72" s="215"/>
      <c r="E72" s="216">
        <v>82.5</v>
      </c>
      <c r="F72" s="210"/>
      <c r="G72" s="210"/>
      <c r="H72" s="210"/>
      <c r="I72" s="210"/>
      <c r="J72" s="210"/>
      <c r="K72" s="210"/>
      <c r="L72" s="210"/>
      <c r="M72" s="210"/>
      <c r="N72" s="217"/>
      <c r="O72" s="217"/>
      <c r="P72" s="217"/>
      <c r="Q72" s="217"/>
      <c r="R72" s="210"/>
      <c r="S72" s="210"/>
      <c r="T72" s="210"/>
      <c r="U72" s="210"/>
      <c r="V72" s="210"/>
      <c r="W72" s="210"/>
      <c r="X72" s="210"/>
      <c r="Y72" s="210"/>
      <c r="Z72" s="211"/>
      <c r="AA72" s="211"/>
      <c r="AB72" s="211"/>
      <c r="AC72" s="211"/>
      <c r="AD72" s="211"/>
      <c r="AE72" s="211"/>
      <c r="AF72" s="211"/>
      <c r="AG72" s="211" t="s">
        <v>205</v>
      </c>
      <c r="AH72" s="211">
        <v>0.0</v>
      </c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ht="12.0" customHeight="1">
      <c r="A73" s="194" t="s">
        <v>195</v>
      </c>
      <c r="B73" s="195" t="s">
        <v>133</v>
      </c>
      <c r="C73" s="196" t="s">
        <v>134</v>
      </c>
      <c r="D73" s="197"/>
      <c r="E73" s="198"/>
      <c r="F73" s="199"/>
      <c r="G73" s="199">
        <f>SUMIF(AG74:AG111,"&lt;&gt;NOR",G74:G111)</f>
        <v>52196.73</v>
      </c>
      <c r="H73" s="199"/>
      <c r="I73" s="199">
        <f>SUM(I74:I111)</f>
        <v>41260.52</v>
      </c>
      <c r="J73" s="199"/>
      <c r="K73" s="199">
        <f>SUM(K74:K111)</f>
        <v>10936.21</v>
      </c>
      <c r="L73" s="199"/>
      <c r="M73" s="199">
        <f>SUM(M74:M111)</f>
        <v>63158.0433</v>
      </c>
      <c r="N73" s="198"/>
      <c r="O73" s="198">
        <f>SUM(O74:O111)</f>
        <v>39.1</v>
      </c>
      <c r="P73" s="198"/>
      <c r="Q73" s="198">
        <f>SUM(Q74:Q111)</f>
        <v>0</v>
      </c>
      <c r="R73" s="199"/>
      <c r="S73" s="199"/>
      <c r="T73" s="200"/>
      <c r="U73" s="201"/>
      <c r="V73" s="201">
        <f>SUM(V74:V111)</f>
        <v>10.68</v>
      </c>
      <c r="W73" s="201"/>
      <c r="X73" s="201"/>
      <c r="Y73" s="201"/>
      <c r="AG73" s="151" t="s">
        <v>196</v>
      </c>
    </row>
    <row r="74" ht="12.0" customHeight="1" outlineLevel="1">
      <c r="A74" s="202">
        <v>16.0</v>
      </c>
      <c r="B74" s="203" t="s">
        <v>270</v>
      </c>
      <c r="C74" s="204" t="s">
        <v>271</v>
      </c>
      <c r="D74" s="205" t="s">
        <v>238</v>
      </c>
      <c r="E74" s="206">
        <v>68.0</v>
      </c>
      <c r="F74" s="207">
        <v>323.0</v>
      </c>
      <c r="G74" s="208">
        <f>ROUND(E74*F74,2)</f>
        <v>21964</v>
      </c>
      <c r="H74" s="207">
        <v>278.34</v>
      </c>
      <c r="I74" s="208">
        <f>ROUND(E74*H74,2)</f>
        <v>18927.12</v>
      </c>
      <c r="J74" s="207">
        <v>44.66</v>
      </c>
      <c r="K74" s="208">
        <f>ROUND(E74*J74,2)</f>
        <v>3036.88</v>
      </c>
      <c r="L74" s="208">
        <v>21.0</v>
      </c>
      <c r="M74" s="208">
        <f>G74*(1+L74/100)</f>
        <v>26576.44</v>
      </c>
      <c r="N74" s="206">
        <v>0.575</v>
      </c>
      <c r="O74" s="206">
        <f>ROUND(E74*N74,2)</f>
        <v>39.1</v>
      </c>
      <c r="P74" s="206">
        <v>0.0</v>
      </c>
      <c r="Q74" s="206">
        <f>ROUND(E74*P74,2)</f>
        <v>0</v>
      </c>
      <c r="R74" s="208"/>
      <c r="S74" s="208" t="s">
        <v>200</v>
      </c>
      <c r="T74" s="209" t="s">
        <v>200</v>
      </c>
      <c r="U74" s="210">
        <v>0.03</v>
      </c>
      <c r="V74" s="210">
        <f>ROUND(E74*U74,2)</f>
        <v>2.04</v>
      </c>
      <c r="W74" s="210"/>
      <c r="X74" s="210" t="s">
        <v>201</v>
      </c>
      <c r="Y74" s="210" t="s">
        <v>202</v>
      </c>
      <c r="Z74" s="211"/>
      <c r="AA74" s="211"/>
      <c r="AB74" s="211"/>
      <c r="AC74" s="211"/>
      <c r="AD74" s="211"/>
      <c r="AE74" s="211"/>
      <c r="AF74" s="211"/>
      <c r="AG74" s="211" t="s">
        <v>203</v>
      </c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ht="12.0" customHeight="1" outlineLevel="2">
      <c r="A75" s="212"/>
      <c r="B75" s="213"/>
      <c r="C75" s="214" t="s">
        <v>230</v>
      </c>
      <c r="D75" s="215"/>
      <c r="E75" s="216"/>
      <c r="F75" s="210"/>
      <c r="G75" s="210"/>
      <c r="H75" s="210"/>
      <c r="I75" s="210"/>
      <c r="J75" s="210"/>
      <c r="K75" s="210"/>
      <c r="L75" s="210"/>
      <c r="M75" s="210"/>
      <c r="N75" s="217"/>
      <c r="O75" s="217"/>
      <c r="P75" s="217"/>
      <c r="Q75" s="217"/>
      <c r="R75" s="210"/>
      <c r="S75" s="210"/>
      <c r="T75" s="210"/>
      <c r="U75" s="210"/>
      <c r="V75" s="210"/>
      <c r="W75" s="210"/>
      <c r="X75" s="210"/>
      <c r="Y75" s="210"/>
      <c r="Z75" s="211"/>
      <c r="AA75" s="211"/>
      <c r="AB75" s="211"/>
      <c r="AC75" s="211"/>
      <c r="AD75" s="211"/>
      <c r="AE75" s="211"/>
      <c r="AF75" s="211"/>
      <c r="AG75" s="211" t="s">
        <v>205</v>
      </c>
      <c r="AH75" s="211">
        <v>0.0</v>
      </c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ht="12.0" customHeight="1" outlineLevel="3">
      <c r="A76" s="212"/>
      <c r="B76" s="213"/>
      <c r="C76" s="214" t="s">
        <v>243</v>
      </c>
      <c r="D76" s="215"/>
      <c r="E76" s="216">
        <v>68.0</v>
      </c>
      <c r="F76" s="210"/>
      <c r="G76" s="210"/>
      <c r="H76" s="210"/>
      <c r="I76" s="210"/>
      <c r="J76" s="210"/>
      <c r="K76" s="210"/>
      <c r="L76" s="210"/>
      <c r="M76" s="210"/>
      <c r="N76" s="217"/>
      <c r="O76" s="217"/>
      <c r="P76" s="217"/>
      <c r="Q76" s="217"/>
      <c r="R76" s="210"/>
      <c r="S76" s="210"/>
      <c r="T76" s="210"/>
      <c r="U76" s="210"/>
      <c r="V76" s="210"/>
      <c r="W76" s="210"/>
      <c r="X76" s="210"/>
      <c r="Y76" s="210"/>
      <c r="Z76" s="211"/>
      <c r="AA76" s="211"/>
      <c r="AB76" s="211"/>
      <c r="AC76" s="211"/>
      <c r="AD76" s="211"/>
      <c r="AE76" s="211"/>
      <c r="AF76" s="211"/>
      <c r="AG76" s="211" t="s">
        <v>205</v>
      </c>
      <c r="AH76" s="211">
        <v>0.0</v>
      </c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ht="12.0" customHeight="1" outlineLevel="1">
      <c r="A77" s="202">
        <v>17.0</v>
      </c>
      <c r="B77" s="203" t="s">
        <v>272</v>
      </c>
      <c r="C77" s="204" t="s">
        <v>273</v>
      </c>
      <c r="D77" s="205" t="s">
        <v>199</v>
      </c>
      <c r="E77" s="206">
        <v>12.24</v>
      </c>
      <c r="F77" s="207">
        <v>250.0</v>
      </c>
      <c r="G77" s="208">
        <f>ROUND(E77*F77,2)</f>
        <v>3060</v>
      </c>
      <c r="H77" s="207">
        <v>0.0</v>
      </c>
      <c r="I77" s="208">
        <f>ROUND(E77*H77,2)</f>
        <v>0</v>
      </c>
      <c r="J77" s="207">
        <v>250.0</v>
      </c>
      <c r="K77" s="208">
        <f>ROUND(E77*J77,2)</f>
        <v>3060</v>
      </c>
      <c r="L77" s="208">
        <v>21.0</v>
      </c>
      <c r="M77" s="208">
        <f>G77*(1+L77/100)</f>
        <v>3702.6</v>
      </c>
      <c r="N77" s="206">
        <v>0.0</v>
      </c>
      <c r="O77" s="206">
        <f>ROUND(E77*N77,2)</f>
        <v>0</v>
      </c>
      <c r="P77" s="206">
        <v>0.0</v>
      </c>
      <c r="Q77" s="206">
        <f>ROUND(E77*P77,2)</f>
        <v>0</v>
      </c>
      <c r="R77" s="208"/>
      <c r="S77" s="208" t="s">
        <v>248</v>
      </c>
      <c r="T77" s="209" t="s">
        <v>249</v>
      </c>
      <c r="U77" s="210">
        <v>0.0</v>
      </c>
      <c r="V77" s="210">
        <f>ROUND(E77*U77,2)</f>
        <v>0</v>
      </c>
      <c r="W77" s="210"/>
      <c r="X77" s="210" t="s">
        <v>201</v>
      </c>
      <c r="Y77" s="210" t="s">
        <v>202</v>
      </c>
      <c r="Z77" s="211"/>
      <c r="AA77" s="211"/>
      <c r="AB77" s="211"/>
      <c r="AC77" s="211"/>
      <c r="AD77" s="211"/>
      <c r="AE77" s="211"/>
      <c r="AF77" s="211"/>
      <c r="AG77" s="211" t="s">
        <v>274</v>
      </c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ht="12.0" customHeight="1" outlineLevel="2">
      <c r="A78" s="212"/>
      <c r="B78" s="213"/>
      <c r="C78" s="214" t="s">
        <v>230</v>
      </c>
      <c r="D78" s="215"/>
      <c r="E78" s="216"/>
      <c r="F78" s="210"/>
      <c r="G78" s="210"/>
      <c r="H78" s="210"/>
      <c r="I78" s="210"/>
      <c r="J78" s="210"/>
      <c r="K78" s="210"/>
      <c r="L78" s="210"/>
      <c r="M78" s="210"/>
      <c r="N78" s="217"/>
      <c r="O78" s="217"/>
      <c r="P78" s="217"/>
      <c r="Q78" s="217"/>
      <c r="R78" s="210"/>
      <c r="S78" s="210"/>
      <c r="T78" s="210"/>
      <c r="U78" s="210"/>
      <c r="V78" s="210"/>
      <c r="W78" s="210"/>
      <c r="X78" s="210"/>
      <c r="Y78" s="210"/>
      <c r="Z78" s="211"/>
      <c r="AA78" s="211"/>
      <c r="AB78" s="211"/>
      <c r="AC78" s="211"/>
      <c r="AD78" s="211"/>
      <c r="AE78" s="211"/>
      <c r="AF78" s="211"/>
      <c r="AG78" s="211" t="s">
        <v>205</v>
      </c>
      <c r="AH78" s="211">
        <v>0.0</v>
      </c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ht="12.0" customHeight="1" outlineLevel="3">
      <c r="A79" s="212"/>
      <c r="B79" s="213"/>
      <c r="C79" s="214" t="s">
        <v>275</v>
      </c>
      <c r="D79" s="215"/>
      <c r="E79" s="216">
        <v>12.24</v>
      </c>
      <c r="F79" s="210"/>
      <c r="G79" s="210"/>
      <c r="H79" s="210"/>
      <c r="I79" s="210"/>
      <c r="J79" s="210"/>
      <c r="K79" s="210"/>
      <c r="L79" s="210"/>
      <c r="M79" s="210"/>
      <c r="N79" s="217"/>
      <c r="O79" s="217"/>
      <c r="P79" s="217"/>
      <c r="Q79" s="217"/>
      <c r="R79" s="210"/>
      <c r="S79" s="210"/>
      <c r="T79" s="210"/>
      <c r="U79" s="210"/>
      <c r="V79" s="210"/>
      <c r="W79" s="210"/>
      <c r="X79" s="210"/>
      <c r="Y79" s="210"/>
      <c r="Z79" s="211"/>
      <c r="AA79" s="211"/>
      <c r="AB79" s="211"/>
      <c r="AC79" s="211"/>
      <c r="AD79" s="211"/>
      <c r="AE79" s="211"/>
      <c r="AF79" s="211"/>
      <c r="AG79" s="211" t="s">
        <v>205</v>
      </c>
      <c r="AH79" s="211">
        <v>0.0</v>
      </c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ht="12.0" customHeight="1" outlineLevel="1">
      <c r="A80" s="202">
        <v>18.0</v>
      </c>
      <c r="B80" s="203" t="s">
        <v>276</v>
      </c>
      <c r="C80" s="204" t="s">
        <v>277</v>
      </c>
      <c r="D80" s="205" t="s">
        <v>199</v>
      </c>
      <c r="E80" s="206">
        <v>11.3322</v>
      </c>
      <c r="F80" s="207">
        <v>1500.0</v>
      </c>
      <c r="G80" s="208">
        <f>ROUND(E80*F80,2)</f>
        <v>16998.3</v>
      </c>
      <c r="H80" s="207">
        <v>1500.0</v>
      </c>
      <c r="I80" s="208">
        <f>ROUND(E80*H80,2)</f>
        <v>16998.3</v>
      </c>
      <c r="J80" s="207">
        <v>0.0</v>
      </c>
      <c r="K80" s="208">
        <f>ROUND(E80*J80,2)</f>
        <v>0</v>
      </c>
      <c r="L80" s="208">
        <v>21.0</v>
      </c>
      <c r="M80" s="208">
        <f>G80*(1+L80/100)</f>
        <v>20567.943</v>
      </c>
      <c r="N80" s="206">
        <v>0.0</v>
      </c>
      <c r="O80" s="206">
        <f>ROUND(E80*N80,2)</f>
        <v>0</v>
      </c>
      <c r="P80" s="206">
        <v>0.0</v>
      </c>
      <c r="Q80" s="206">
        <f>ROUND(E80*P80,2)</f>
        <v>0</v>
      </c>
      <c r="R80" s="208"/>
      <c r="S80" s="208" t="s">
        <v>248</v>
      </c>
      <c r="T80" s="209" t="s">
        <v>249</v>
      </c>
      <c r="U80" s="210">
        <v>0.0</v>
      </c>
      <c r="V80" s="210">
        <f>ROUND(E80*U80,2)</f>
        <v>0</v>
      </c>
      <c r="W80" s="210"/>
      <c r="X80" s="210" t="s">
        <v>266</v>
      </c>
      <c r="Y80" s="210" t="s">
        <v>202</v>
      </c>
      <c r="Z80" s="211"/>
      <c r="AA80" s="211"/>
      <c r="AB80" s="211"/>
      <c r="AC80" s="211"/>
      <c r="AD80" s="211"/>
      <c r="AE80" s="211"/>
      <c r="AF80" s="211"/>
      <c r="AG80" s="211" t="s">
        <v>278</v>
      </c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ht="12.0" customHeight="1" outlineLevel="2">
      <c r="A81" s="212"/>
      <c r="B81" s="213"/>
      <c r="C81" s="240" t="s">
        <v>279</v>
      </c>
      <c r="D81" s="30"/>
      <c r="E81" s="30"/>
      <c r="F81" s="30"/>
      <c r="G81" s="30"/>
      <c r="H81" s="210"/>
      <c r="I81" s="210"/>
      <c r="J81" s="210"/>
      <c r="K81" s="210"/>
      <c r="L81" s="210"/>
      <c r="M81" s="210"/>
      <c r="N81" s="217"/>
      <c r="O81" s="217"/>
      <c r="P81" s="217"/>
      <c r="Q81" s="217"/>
      <c r="R81" s="210"/>
      <c r="S81" s="210"/>
      <c r="T81" s="210"/>
      <c r="U81" s="210"/>
      <c r="V81" s="210"/>
      <c r="W81" s="210"/>
      <c r="X81" s="210"/>
      <c r="Y81" s="210"/>
      <c r="Z81" s="211"/>
      <c r="AA81" s="211"/>
      <c r="AB81" s="211"/>
      <c r="AC81" s="211"/>
      <c r="AD81" s="211"/>
      <c r="AE81" s="211"/>
      <c r="AF81" s="211"/>
      <c r="AG81" s="211" t="s">
        <v>280</v>
      </c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ht="12.0" customHeight="1" outlineLevel="2">
      <c r="A82" s="212"/>
      <c r="B82" s="213"/>
      <c r="C82" s="214" t="s">
        <v>230</v>
      </c>
      <c r="D82" s="215"/>
      <c r="E82" s="216"/>
      <c r="F82" s="210"/>
      <c r="G82" s="210"/>
      <c r="H82" s="210"/>
      <c r="I82" s="210"/>
      <c r="J82" s="210"/>
      <c r="K82" s="210"/>
      <c r="L82" s="210"/>
      <c r="M82" s="210"/>
      <c r="N82" s="217"/>
      <c r="O82" s="217"/>
      <c r="P82" s="217"/>
      <c r="Q82" s="217"/>
      <c r="R82" s="210"/>
      <c r="S82" s="210"/>
      <c r="T82" s="210"/>
      <c r="U82" s="210"/>
      <c r="V82" s="210"/>
      <c r="W82" s="210"/>
      <c r="X82" s="210"/>
      <c r="Y82" s="210"/>
      <c r="Z82" s="211"/>
      <c r="AA82" s="211"/>
      <c r="AB82" s="211"/>
      <c r="AC82" s="211"/>
      <c r="AD82" s="211"/>
      <c r="AE82" s="211"/>
      <c r="AF82" s="211"/>
      <c r="AG82" s="211" t="s">
        <v>205</v>
      </c>
      <c r="AH82" s="211">
        <v>0.0</v>
      </c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ht="12.0" customHeight="1" outlineLevel="3">
      <c r="A83" s="212"/>
      <c r="B83" s="213"/>
      <c r="C83" s="214" t="s">
        <v>281</v>
      </c>
      <c r="D83" s="215"/>
      <c r="E83" s="216">
        <v>11.3322</v>
      </c>
      <c r="F83" s="210"/>
      <c r="G83" s="210"/>
      <c r="H83" s="210"/>
      <c r="I83" s="210"/>
      <c r="J83" s="210"/>
      <c r="K83" s="210"/>
      <c r="L83" s="210"/>
      <c r="M83" s="210"/>
      <c r="N83" s="217"/>
      <c r="O83" s="217"/>
      <c r="P83" s="217"/>
      <c r="Q83" s="217"/>
      <c r="R83" s="210"/>
      <c r="S83" s="210"/>
      <c r="T83" s="210"/>
      <c r="U83" s="210"/>
      <c r="V83" s="210"/>
      <c r="W83" s="210"/>
      <c r="X83" s="210"/>
      <c r="Y83" s="210"/>
      <c r="Z83" s="211"/>
      <c r="AA83" s="211"/>
      <c r="AB83" s="211"/>
      <c r="AC83" s="211"/>
      <c r="AD83" s="211"/>
      <c r="AE83" s="211"/>
      <c r="AF83" s="211"/>
      <c r="AG83" s="211" t="s">
        <v>205</v>
      </c>
      <c r="AH83" s="211">
        <v>0.0</v>
      </c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ht="12.0" customHeight="1" outlineLevel="1">
      <c r="A84" s="202">
        <v>19.0</v>
      </c>
      <c r="B84" s="203" t="s">
        <v>282</v>
      </c>
      <c r="C84" s="204" t="s">
        <v>283</v>
      </c>
      <c r="D84" s="205" t="s">
        <v>199</v>
      </c>
      <c r="E84" s="206">
        <v>2.26644</v>
      </c>
      <c r="F84" s="207">
        <v>1500.0</v>
      </c>
      <c r="G84" s="208">
        <f>ROUND(E84*F84,2)</f>
        <v>3399.66</v>
      </c>
      <c r="H84" s="207">
        <v>1500.0</v>
      </c>
      <c r="I84" s="208">
        <f>ROUND(E84*H84,2)</f>
        <v>3399.66</v>
      </c>
      <c r="J84" s="207">
        <v>0.0</v>
      </c>
      <c r="K84" s="208">
        <f>ROUND(E84*J84,2)</f>
        <v>0</v>
      </c>
      <c r="L84" s="208">
        <v>21.0</v>
      </c>
      <c r="M84" s="208">
        <f>G84*(1+L84/100)</f>
        <v>4113.5886</v>
      </c>
      <c r="N84" s="206">
        <v>0.0</v>
      </c>
      <c r="O84" s="206">
        <f>ROUND(E84*N84,2)</f>
        <v>0</v>
      </c>
      <c r="P84" s="206">
        <v>0.0</v>
      </c>
      <c r="Q84" s="206">
        <f>ROUND(E84*P84,2)</f>
        <v>0</v>
      </c>
      <c r="R84" s="208"/>
      <c r="S84" s="208" t="s">
        <v>248</v>
      </c>
      <c r="T84" s="209" t="s">
        <v>249</v>
      </c>
      <c r="U84" s="210">
        <v>0.0</v>
      </c>
      <c r="V84" s="210">
        <f>ROUND(E84*U84,2)</f>
        <v>0</v>
      </c>
      <c r="W84" s="210"/>
      <c r="X84" s="210" t="s">
        <v>266</v>
      </c>
      <c r="Y84" s="210" t="s">
        <v>202</v>
      </c>
      <c r="Z84" s="211"/>
      <c r="AA84" s="211"/>
      <c r="AB84" s="211"/>
      <c r="AC84" s="211"/>
      <c r="AD84" s="211"/>
      <c r="AE84" s="211"/>
      <c r="AF84" s="211"/>
      <c r="AG84" s="211" t="s">
        <v>278</v>
      </c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ht="12.0" customHeight="1" outlineLevel="2">
      <c r="A85" s="212"/>
      <c r="B85" s="213"/>
      <c r="C85" s="240" t="s">
        <v>284</v>
      </c>
      <c r="D85" s="30"/>
      <c r="E85" s="30"/>
      <c r="F85" s="30"/>
      <c r="G85" s="30"/>
      <c r="H85" s="210"/>
      <c r="I85" s="210"/>
      <c r="J85" s="210"/>
      <c r="K85" s="210"/>
      <c r="L85" s="210"/>
      <c r="M85" s="210"/>
      <c r="N85" s="217"/>
      <c r="O85" s="217"/>
      <c r="P85" s="217"/>
      <c r="Q85" s="217"/>
      <c r="R85" s="210"/>
      <c r="S85" s="210"/>
      <c r="T85" s="210"/>
      <c r="U85" s="210"/>
      <c r="V85" s="210"/>
      <c r="W85" s="210"/>
      <c r="X85" s="210"/>
      <c r="Y85" s="210"/>
      <c r="Z85" s="211"/>
      <c r="AA85" s="211"/>
      <c r="AB85" s="211"/>
      <c r="AC85" s="211"/>
      <c r="AD85" s="211"/>
      <c r="AE85" s="211"/>
      <c r="AF85" s="211"/>
      <c r="AG85" s="211" t="s">
        <v>280</v>
      </c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ht="12.0" customHeight="1" outlineLevel="2">
      <c r="A86" s="212"/>
      <c r="B86" s="213"/>
      <c r="C86" s="214" t="s">
        <v>230</v>
      </c>
      <c r="D86" s="215"/>
      <c r="E86" s="216"/>
      <c r="F86" s="210"/>
      <c r="G86" s="210"/>
      <c r="H86" s="210"/>
      <c r="I86" s="210"/>
      <c r="J86" s="210"/>
      <c r="K86" s="210"/>
      <c r="L86" s="210"/>
      <c r="M86" s="210"/>
      <c r="N86" s="217"/>
      <c r="O86" s="217"/>
      <c r="P86" s="217"/>
      <c r="Q86" s="217"/>
      <c r="R86" s="210"/>
      <c r="S86" s="210"/>
      <c r="T86" s="210"/>
      <c r="U86" s="210"/>
      <c r="V86" s="210"/>
      <c r="W86" s="210"/>
      <c r="X86" s="210"/>
      <c r="Y86" s="210"/>
      <c r="Z86" s="211"/>
      <c r="AA86" s="211"/>
      <c r="AB86" s="211"/>
      <c r="AC86" s="211"/>
      <c r="AD86" s="211"/>
      <c r="AE86" s="211"/>
      <c r="AF86" s="211"/>
      <c r="AG86" s="211" t="s">
        <v>205</v>
      </c>
      <c r="AH86" s="211">
        <v>0.0</v>
      </c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ht="12.0" customHeight="1" outlineLevel="3">
      <c r="A87" s="212"/>
      <c r="B87" s="213"/>
      <c r="C87" s="214" t="s">
        <v>285</v>
      </c>
      <c r="D87" s="215"/>
      <c r="E87" s="216">
        <v>2.26644</v>
      </c>
      <c r="F87" s="210"/>
      <c r="G87" s="210"/>
      <c r="H87" s="210"/>
      <c r="I87" s="210"/>
      <c r="J87" s="210"/>
      <c r="K87" s="210"/>
      <c r="L87" s="210"/>
      <c r="M87" s="210"/>
      <c r="N87" s="217"/>
      <c r="O87" s="217"/>
      <c r="P87" s="217"/>
      <c r="Q87" s="217"/>
      <c r="R87" s="210"/>
      <c r="S87" s="210"/>
      <c r="T87" s="210"/>
      <c r="U87" s="210"/>
      <c r="V87" s="210"/>
      <c r="W87" s="210"/>
      <c r="X87" s="210"/>
      <c r="Y87" s="210"/>
      <c r="Z87" s="211"/>
      <c r="AA87" s="211"/>
      <c r="AB87" s="211"/>
      <c r="AC87" s="211"/>
      <c r="AD87" s="211"/>
      <c r="AE87" s="211"/>
      <c r="AF87" s="211"/>
      <c r="AG87" s="211" t="s">
        <v>205</v>
      </c>
      <c r="AH87" s="211">
        <v>0.0</v>
      </c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</row>
    <row r="88" ht="12.0" customHeight="1" outlineLevel="1">
      <c r="A88" s="202">
        <v>20.0</v>
      </c>
      <c r="B88" s="203" t="s">
        <v>286</v>
      </c>
      <c r="C88" s="204" t="s">
        <v>287</v>
      </c>
      <c r="D88" s="205" t="s">
        <v>238</v>
      </c>
      <c r="E88" s="206">
        <v>68.0</v>
      </c>
      <c r="F88" s="207">
        <v>1.4</v>
      </c>
      <c r="G88" s="208">
        <f>ROUND(E88*F88,2)</f>
        <v>95.2</v>
      </c>
      <c r="H88" s="207">
        <v>0.0</v>
      </c>
      <c r="I88" s="208">
        <f>ROUND(E88*H88,2)</f>
        <v>0</v>
      </c>
      <c r="J88" s="207">
        <v>1.4</v>
      </c>
      <c r="K88" s="208">
        <f>ROUND(E88*J88,2)</f>
        <v>95.2</v>
      </c>
      <c r="L88" s="208">
        <v>21.0</v>
      </c>
      <c r="M88" s="208">
        <f>G88*(1+L88/100)</f>
        <v>115.192</v>
      </c>
      <c r="N88" s="206">
        <v>0.0</v>
      </c>
      <c r="O88" s="206">
        <f>ROUND(E88*N88,2)</f>
        <v>0</v>
      </c>
      <c r="P88" s="206">
        <v>0.0</v>
      </c>
      <c r="Q88" s="206">
        <f>ROUND(E88*P88,2)</f>
        <v>0</v>
      </c>
      <c r="R88" s="208"/>
      <c r="S88" s="208" t="s">
        <v>200</v>
      </c>
      <c r="T88" s="209" t="s">
        <v>288</v>
      </c>
      <c r="U88" s="210">
        <v>0.001</v>
      </c>
      <c r="V88" s="210">
        <f>ROUND(E88*U88,2)</f>
        <v>0.07</v>
      </c>
      <c r="W88" s="210"/>
      <c r="X88" s="210" t="s">
        <v>201</v>
      </c>
      <c r="Y88" s="210" t="s">
        <v>202</v>
      </c>
      <c r="Z88" s="211"/>
      <c r="AA88" s="211"/>
      <c r="AB88" s="211"/>
      <c r="AC88" s="211"/>
      <c r="AD88" s="211"/>
      <c r="AE88" s="211"/>
      <c r="AF88" s="211"/>
      <c r="AG88" s="211" t="s">
        <v>203</v>
      </c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ht="12.0" customHeight="1" outlineLevel="2">
      <c r="A89" s="212"/>
      <c r="B89" s="213"/>
      <c r="C89" s="214" t="s">
        <v>289</v>
      </c>
      <c r="D89" s="215"/>
      <c r="E89" s="216">
        <v>68.0</v>
      </c>
      <c r="F89" s="210"/>
      <c r="G89" s="210"/>
      <c r="H89" s="210"/>
      <c r="I89" s="210"/>
      <c r="J89" s="210"/>
      <c r="K89" s="210"/>
      <c r="L89" s="210"/>
      <c r="M89" s="210"/>
      <c r="N89" s="217"/>
      <c r="O89" s="217"/>
      <c r="P89" s="217"/>
      <c r="Q89" s="217"/>
      <c r="R89" s="210"/>
      <c r="S89" s="210"/>
      <c r="T89" s="210"/>
      <c r="U89" s="210"/>
      <c r="V89" s="210"/>
      <c r="W89" s="210"/>
      <c r="X89" s="210"/>
      <c r="Y89" s="210"/>
      <c r="Z89" s="211"/>
      <c r="AA89" s="211"/>
      <c r="AB89" s="211"/>
      <c r="AC89" s="211"/>
      <c r="AD89" s="211"/>
      <c r="AE89" s="211"/>
      <c r="AF89" s="211"/>
      <c r="AG89" s="211" t="s">
        <v>205</v>
      </c>
      <c r="AH89" s="211">
        <v>0.0</v>
      </c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ht="12.0" customHeight="1" outlineLevel="1">
      <c r="A90" s="202">
        <v>21.0</v>
      </c>
      <c r="B90" s="203" t="s">
        <v>290</v>
      </c>
      <c r="C90" s="204" t="s">
        <v>291</v>
      </c>
      <c r="D90" s="205" t="s">
        <v>238</v>
      </c>
      <c r="E90" s="206">
        <v>204.0</v>
      </c>
      <c r="F90" s="207">
        <v>7.9</v>
      </c>
      <c r="G90" s="208">
        <f>ROUND(E90*F90,2)</f>
        <v>1611.6</v>
      </c>
      <c r="H90" s="207">
        <v>0.0</v>
      </c>
      <c r="I90" s="208">
        <f>ROUND(E90*H90,2)</f>
        <v>0</v>
      </c>
      <c r="J90" s="207">
        <v>7.9</v>
      </c>
      <c r="K90" s="208">
        <f>ROUND(E90*J90,2)</f>
        <v>1611.6</v>
      </c>
      <c r="L90" s="208">
        <v>21.0</v>
      </c>
      <c r="M90" s="208">
        <f>G90*(1+L90/100)</f>
        <v>1950.036</v>
      </c>
      <c r="N90" s="206">
        <v>0.0</v>
      </c>
      <c r="O90" s="206">
        <f>ROUND(E90*N90,2)</f>
        <v>0</v>
      </c>
      <c r="P90" s="206">
        <v>0.0</v>
      </c>
      <c r="Q90" s="206">
        <f>ROUND(E90*P90,2)</f>
        <v>0</v>
      </c>
      <c r="R90" s="208"/>
      <c r="S90" s="208" t="s">
        <v>200</v>
      </c>
      <c r="T90" s="209" t="s">
        <v>288</v>
      </c>
      <c r="U90" s="210">
        <v>0.02</v>
      </c>
      <c r="V90" s="210">
        <f>ROUND(E90*U90,2)</f>
        <v>4.08</v>
      </c>
      <c r="W90" s="210"/>
      <c r="X90" s="210" t="s">
        <v>201</v>
      </c>
      <c r="Y90" s="210" t="s">
        <v>202</v>
      </c>
      <c r="Z90" s="211"/>
      <c r="AA90" s="211"/>
      <c r="AB90" s="211"/>
      <c r="AC90" s="211"/>
      <c r="AD90" s="211"/>
      <c r="AE90" s="211"/>
      <c r="AF90" s="211"/>
      <c r="AG90" s="211" t="s">
        <v>203</v>
      </c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ht="12.0" customHeight="1" outlineLevel="2">
      <c r="A91" s="212"/>
      <c r="B91" s="213"/>
      <c r="C91" s="214" t="s">
        <v>292</v>
      </c>
      <c r="D91" s="215"/>
      <c r="E91" s="216"/>
      <c r="F91" s="210"/>
      <c r="G91" s="210"/>
      <c r="H91" s="210"/>
      <c r="I91" s="210"/>
      <c r="J91" s="210"/>
      <c r="K91" s="210"/>
      <c r="L91" s="210"/>
      <c r="M91" s="210"/>
      <c r="N91" s="217"/>
      <c r="O91" s="217"/>
      <c r="P91" s="217"/>
      <c r="Q91" s="217"/>
      <c r="R91" s="210"/>
      <c r="S91" s="210"/>
      <c r="T91" s="210"/>
      <c r="U91" s="210"/>
      <c r="V91" s="210"/>
      <c r="W91" s="210"/>
      <c r="X91" s="210"/>
      <c r="Y91" s="210"/>
      <c r="Z91" s="211"/>
      <c r="AA91" s="211"/>
      <c r="AB91" s="211"/>
      <c r="AC91" s="211"/>
      <c r="AD91" s="211"/>
      <c r="AE91" s="211"/>
      <c r="AF91" s="211"/>
      <c r="AG91" s="211" t="s">
        <v>205</v>
      </c>
      <c r="AH91" s="211">
        <v>0.0</v>
      </c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</row>
    <row r="92" ht="12.0" customHeight="1" outlineLevel="3">
      <c r="A92" s="212"/>
      <c r="B92" s="213"/>
      <c r="C92" s="214" t="s">
        <v>293</v>
      </c>
      <c r="D92" s="215"/>
      <c r="E92" s="216">
        <v>204.0</v>
      </c>
      <c r="F92" s="210"/>
      <c r="G92" s="210"/>
      <c r="H92" s="210"/>
      <c r="I92" s="210"/>
      <c r="J92" s="210"/>
      <c r="K92" s="210"/>
      <c r="L92" s="210"/>
      <c r="M92" s="210"/>
      <c r="N92" s="217"/>
      <c r="O92" s="217"/>
      <c r="P92" s="217"/>
      <c r="Q92" s="217"/>
      <c r="R92" s="210"/>
      <c r="S92" s="210"/>
      <c r="T92" s="210"/>
      <c r="U92" s="210"/>
      <c r="V92" s="210"/>
      <c r="W92" s="210"/>
      <c r="X92" s="210"/>
      <c r="Y92" s="210"/>
      <c r="Z92" s="211"/>
      <c r="AA92" s="211"/>
      <c r="AB92" s="211"/>
      <c r="AC92" s="211"/>
      <c r="AD92" s="211"/>
      <c r="AE92" s="211"/>
      <c r="AF92" s="211"/>
      <c r="AG92" s="211" t="s">
        <v>205</v>
      </c>
      <c r="AH92" s="211">
        <v>0.0</v>
      </c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ht="12.0" customHeight="1" outlineLevel="1">
      <c r="A93" s="202">
        <v>22.0</v>
      </c>
      <c r="B93" s="203" t="s">
        <v>294</v>
      </c>
      <c r="C93" s="204" t="s">
        <v>295</v>
      </c>
      <c r="D93" s="205" t="s">
        <v>238</v>
      </c>
      <c r="E93" s="206">
        <v>68.0</v>
      </c>
      <c r="F93" s="207">
        <v>6.2</v>
      </c>
      <c r="G93" s="208">
        <f>ROUND(E93*F93,2)</f>
        <v>421.6</v>
      </c>
      <c r="H93" s="207">
        <v>0.04</v>
      </c>
      <c r="I93" s="208">
        <f>ROUND(E93*H93,2)</f>
        <v>2.72</v>
      </c>
      <c r="J93" s="207">
        <v>6.16</v>
      </c>
      <c r="K93" s="208">
        <f>ROUND(E93*J93,2)</f>
        <v>418.88</v>
      </c>
      <c r="L93" s="208">
        <v>21.0</v>
      </c>
      <c r="M93" s="208">
        <f>G93*(1+L93/100)</f>
        <v>510.136</v>
      </c>
      <c r="N93" s="206">
        <v>0.0</v>
      </c>
      <c r="O93" s="206">
        <f>ROUND(E93*N93,2)</f>
        <v>0</v>
      </c>
      <c r="P93" s="206">
        <v>0.0</v>
      </c>
      <c r="Q93" s="206">
        <f>ROUND(E93*P93,2)</f>
        <v>0</v>
      </c>
      <c r="R93" s="208"/>
      <c r="S93" s="208" t="s">
        <v>200</v>
      </c>
      <c r="T93" s="209" t="s">
        <v>288</v>
      </c>
      <c r="U93" s="210">
        <v>0.0035</v>
      </c>
      <c r="V93" s="210">
        <f>ROUND(E93*U93,2)</f>
        <v>0.24</v>
      </c>
      <c r="W93" s="210"/>
      <c r="X93" s="210" t="s">
        <v>201</v>
      </c>
      <c r="Y93" s="210" t="s">
        <v>202</v>
      </c>
      <c r="Z93" s="211"/>
      <c r="AA93" s="211"/>
      <c r="AB93" s="211"/>
      <c r="AC93" s="211"/>
      <c r="AD93" s="211"/>
      <c r="AE93" s="211"/>
      <c r="AF93" s="211"/>
      <c r="AG93" s="211" t="s">
        <v>274</v>
      </c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</row>
    <row r="94" ht="12.0" customHeight="1" outlineLevel="2">
      <c r="A94" s="212"/>
      <c r="B94" s="213"/>
      <c r="C94" s="240" t="s">
        <v>296</v>
      </c>
      <c r="D94" s="30"/>
      <c r="E94" s="30"/>
      <c r="F94" s="30"/>
      <c r="G94" s="30"/>
      <c r="H94" s="210"/>
      <c r="I94" s="210"/>
      <c r="J94" s="210"/>
      <c r="K94" s="210"/>
      <c r="L94" s="210"/>
      <c r="M94" s="210"/>
      <c r="N94" s="217"/>
      <c r="O94" s="217"/>
      <c r="P94" s="217"/>
      <c r="Q94" s="217"/>
      <c r="R94" s="210"/>
      <c r="S94" s="210"/>
      <c r="T94" s="210"/>
      <c r="U94" s="210"/>
      <c r="V94" s="210"/>
      <c r="W94" s="210"/>
      <c r="X94" s="210"/>
      <c r="Y94" s="210"/>
      <c r="Z94" s="211"/>
      <c r="AA94" s="211"/>
      <c r="AB94" s="211"/>
      <c r="AC94" s="211"/>
      <c r="AD94" s="211"/>
      <c r="AE94" s="211"/>
      <c r="AF94" s="211"/>
      <c r="AG94" s="211" t="s">
        <v>280</v>
      </c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ht="12.0" customHeight="1" outlineLevel="1">
      <c r="A95" s="202">
        <v>23.0</v>
      </c>
      <c r="B95" s="203" t="s">
        <v>297</v>
      </c>
      <c r="C95" s="204" t="s">
        <v>298</v>
      </c>
      <c r="D95" s="205" t="s">
        <v>299</v>
      </c>
      <c r="E95" s="206">
        <v>2.72</v>
      </c>
      <c r="F95" s="207">
        <v>334.5</v>
      </c>
      <c r="G95" s="208">
        <f>ROUND(E95*F95,2)</f>
        <v>909.84</v>
      </c>
      <c r="H95" s="207">
        <v>334.5</v>
      </c>
      <c r="I95" s="208">
        <f>ROUND(E95*H95,2)</f>
        <v>909.84</v>
      </c>
      <c r="J95" s="207">
        <v>0.0</v>
      </c>
      <c r="K95" s="208">
        <f>ROUND(E95*J95,2)</f>
        <v>0</v>
      </c>
      <c r="L95" s="208">
        <v>21.0</v>
      </c>
      <c r="M95" s="208">
        <f>G95*(1+L95/100)</f>
        <v>1100.9064</v>
      </c>
      <c r="N95" s="206">
        <v>0.001</v>
      </c>
      <c r="O95" s="206">
        <f>ROUND(E95*N95,2)</f>
        <v>0</v>
      </c>
      <c r="P95" s="206">
        <v>0.0</v>
      </c>
      <c r="Q95" s="206">
        <f>ROUND(E95*P95,2)</f>
        <v>0</v>
      </c>
      <c r="R95" s="208" t="s">
        <v>300</v>
      </c>
      <c r="S95" s="208" t="s">
        <v>200</v>
      </c>
      <c r="T95" s="209" t="s">
        <v>288</v>
      </c>
      <c r="U95" s="210">
        <v>0.0</v>
      </c>
      <c r="V95" s="210">
        <f>ROUND(E95*U95,2)</f>
        <v>0</v>
      </c>
      <c r="W95" s="210"/>
      <c r="X95" s="210" t="s">
        <v>266</v>
      </c>
      <c r="Y95" s="210" t="s">
        <v>202</v>
      </c>
      <c r="Z95" s="211"/>
      <c r="AA95" s="211"/>
      <c r="AB95" s="211"/>
      <c r="AC95" s="211"/>
      <c r="AD95" s="211"/>
      <c r="AE95" s="211"/>
      <c r="AF95" s="211"/>
      <c r="AG95" s="211" t="s">
        <v>267</v>
      </c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ht="12.0" customHeight="1" outlineLevel="2">
      <c r="A96" s="212"/>
      <c r="B96" s="213"/>
      <c r="C96" s="214" t="s">
        <v>301</v>
      </c>
      <c r="D96" s="215"/>
      <c r="E96" s="216">
        <v>2.72</v>
      </c>
      <c r="F96" s="210"/>
      <c r="G96" s="210"/>
      <c r="H96" s="210"/>
      <c r="I96" s="210"/>
      <c r="J96" s="210"/>
      <c r="K96" s="210"/>
      <c r="L96" s="210"/>
      <c r="M96" s="210"/>
      <c r="N96" s="217"/>
      <c r="O96" s="217"/>
      <c r="P96" s="217"/>
      <c r="Q96" s="217"/>
      <c r="R96" s="210"/>
      <c r="S96" s="210"/>
      <c r="T96" s="210"/>
      <c r="U96" s="210"/>
      <c r="V96" s="210"/>
      <c r="W96" s="210"/>
      <c r="X96" s="210"/>
      <c r="Y96" s="210"/>
      <c r="Z96" s="211"/>
      <c r="AA96" s="211"/>
      <c r="AB96" s="211"/>
      <c r="AC96" s="211"/>
      <c r="AD96" s="211"/>
      <c r="AE96" s="211"/>
      <c r="AF96" s="211"/>
      <c r="AG96" s="211" t="s">
        <v>205</v>
      </c>
      <c r="AH96" s="211">
        <v>0.0</v>
      </c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</row>
    <row r="97" ht="12.0" customHeight="1" outlineLevel="1">
      <c r="A97" s="218">
        <v>24.0</v>
      </c>
      <c r="B97" s="219" t="s">
        <v>302</v>
      </c>
      <c r="C97" s="220" t="s">
        <v>303</v>
      </c>
      <c r="D97" s="221" t="s">
        <v>238</v>
      </c>
      <c r="E97" s="222">
        <v>68.0</v>
      </c>
      <c r="F97" s="223">
        <v>36.5</v>
      </c>
      <c r="G97" s="224">
        <f t="shared" ref="G97:G98" si="1">ROUND(E97*F97,2)</f>
        <v>2482</v>
      </c>
      <c r="H97" s="223">
        <v>2.44</v>
      </c>
      <c r="I97" s="224">
        <f t="shared" ref="I97:I98" si="2">ROUND(E97*H97,2)</f>
        <v>165.92</v>
      </c>
      <c r="J97" s="223">
        <v>34.06</v>
      </c>
      <c r="K97" s="224">
        <f t="shared" ref="K97:K98" si="3">ROUND(E97*J97,2)</f>
        <v>2316.08</v>
      </c>
      <c r="L97" s="224">
        <v>21.0</v>
      </c>
      <c r="M97" s="224">
        <f t="shared" ref="M97:M98" si="4">G97*(1+L97/100)</f>
        <v>3003.22</v>
      </c>
      <c r="N97" s="222">
        <v>0.0</v>
      </c>
      <c r="O97" s="222">
        <f t="shared" ref="O97:O98" si="5">ROUND(E97*N97,2)</f>
        <v>0</v>
      </c>
      <c r="P97" s="222">
        <v>0.0</v>
      </c>
      <c r="Q97" s="222">
        <f t="shared" ref="Q97:Q98" si="6">ROUND(E97*P97,2)</f>
        <v>0</v>
      </c>
      <c r="R97" s="224"/>
      <c r="S97" s="224" t="s">
        <v>200</v>
      </c>
      <c r="T97" s="225" t="s">
        <v>288</v>
      </c>
      <c r="U97" s="210">
        <v>0.06</v>
      </c>
      <c r="V97" s="210">
        <f t="shared" ref="V97:V98" si="7">ROUND(E97*U97,2)</f>
        <v>4.08</v>
      </c>
      <c r="W97" s="210"/>
      <c r="X97" s="210" t="s">
        <v>201</v>
      </c>
      <c r="Y97" s="210" t="s">
        <v>202</v>
      </c>
      <c r="Z97" s="211"/>
      <c r="AA97" s="211"/>
      <c r="AB97" s="211"/>
      <c r="AC97" s="211"/>
      <c r="AD97" s="211"/>
      <c r="AE97" s="211"/>
      <c r="AF97" s="211"/>
      <c r="AG97" s="211" t="s">
        <v>274</v>
      </c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</row>
    <row r="98" ht="12.0" customHeight="1" outlineLevel="1">
      <c r="A98" s="202">
        <v>25.0</v>
      </c>
      <c r="B98" s="203" t="s">
        <v>304</v>
      </c>
      <c r="C98" s="204" t="s">
        <v>305</v>
      </c>
      <c r="D98" s="205" t="s">
        <v>306</v>
      </c>
      <c r="E98" s="206">
        <v>0.0017</v>
      </c>
      <c r="F98" s="207">
        <v>500000.0</v>
      </c>
      <c r="G98" s="208">
        <f t="shared" si="1"/>
        <v>850</v>
      </c>
      <c r="H98" s="207">
        <v>500000.0</v>
      </c>
      <c r="I98" s="208">
        <f t="shared" si="2"/>
        <v>850</v>
      </c>
      <c r="J98" s="207">
        <v>0.0</v>
      </c>
      <c r="K98" s="208">
        <f t="shared" si="3"/>
        <v>0</v>
      </c>
      <c r="L98" s="208">
        <v>21.0</v>
      </c>
      <c r="M98" s="208">
        <f t="shared" si="4"/>
        <v>1028.5</v>
      </c>
      <c r="N98" s="206">
        <v>0.0</v>
      </c>
      <c r="O98" s="206">
        <f t="shared" si="5"/>
        <v>0</v>
      </c>
      <c r="P98" s="206">
        <v>0.0</v>
      </c>
      <c r="Q98" s="206">
        <f t="shared" si="6"/>
        <v>0</v>
      </c>
      <c r="R98" s="208"/>
      <c r="S98" s="208" t="s">
        <v>248</v>
      </c>
      <c r="T98" s="209" t="s">
        <v>249</v>
      </c>
      <c r="U98" s="210">
        <v>0.0</v>
      </c>
      <c r="V98" s="210">
        <f t="shared" si="7"/>
        <v>0</v>
      </c>
      <c r="W98" s="210"/>
      <c r="X98" s="210" t="s">
        <v>266</v>
      </c>
      <c r="Y98" s="210" t="s">
        <v>202</v>
      </c>
      <c r="Z98" s="211"/>
      <c r="AA98" s="211"/>
      <c r="AB98" s="211"/>
      <c r="AC98" s="211"/>
      <c r="AD98" s="211"/>
      <c r="AE98" s="211"/>
      <c r="AF98" s="211"/>
      <c r="AG98" s="211" t="s">
        <v>278</v>
      </c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</row>
    <row r="99" ht="12.0" customHeight="1" outlineLevel="2">
      <c r="A99" s="212"/>
      <c r="B99" s="213"/>
      <c r="C99" s="240" t="s">
        <v>307</v>
      </c>
      <c r="D99" s="30"/>
      <c r="E99" s="30"/>
      <c r="F99" s="30"/>
      <c r="G99" s="30"/>
      <c r="H99" s="210"/>
      <c r="I99" s="210"/>
      <c r="J99" s="210"/>
      <c r="K99" s="210"/>
      <c r="L99" s="210"/>
      <c r="M99" s="210"/>
      <c r="N99" s="217"/>
      <c r="O99" s="217"/>
      <c r="P99" s="217"/>
      <c r="Q99" s="217"/>
      <c r="R99" s="210"/>
      <c r="S99" s="210"/>
      <c r="T99" s="210"/>
      <c r="U99" s="210"/>
      <c r="V99" s="210"/>
      <c r="W99" s="210"/>
      <c r="X99" s="210"/>
      <c r="Y99" s="210"/>
      <c r="Z99" s="211"/>
      <c r="AA99" s="211"/>
      <c r="AB99" s="211"/>
      <c r="AC99" s="211"/>
      <c r="AD99" s="211"/>
      <c r="AE99" s="211"/>
      <c r="AF99" s="211"/>
      <c r="AG99" s="211" t="s">
        <v>280</v>
      </c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41" t="str">
        <f>C99</f>
        <v>Štěrkový trávník s řebříčkem: Trávy 98 %: kostřava červená dlouze výběžkatá ´Gondolin´ (Festuca rubra rubra) 10 %, kostřava červená krátce výběžkatá ´Laroma´ (Festuca rubra trichophylla) 13 %, kostřava drsnolistá ´Dorotka´ (Festuca trachyphylla) 5 %, jílek vytrvalý ´Ahoj´ (Lolium perenne) 40 %, lipnice luční ´Struga´ (Poa pratensis) 30 %</v>
      </c>
      <c r="BB99" s="211"/>
      <c r="BC99" s="211"/>
      <c r="BD99" s="211"/>
      <c r="BE99" s="211"/>
      <c r="BF99" s="211"/>
      <c r="BG99" s="211"/>
      <c r="BH99" s="211"/>
    </row>
    <row r="100" ht="12.0" customHeight="1" outlineLevel="3">
      <c r="A100" s="212"/>
      <c r="B100" s="213"/>
      <c r="C100" s="242" t="s">
        <v>308</v>
      </c>
      <c r="H100" s="210"/>
      <c r="I100" s="210"/>
      <c r="J100" s="210"/>
      <c r="K100" s="210"/>
      <c r="L100" s="210"/>
      <c r="M100" s="210"/>
      <c r="N100" s="217"/>
      <c r="O100" s="217"/>
      <c r="P100" s="217"/>
      <c r="Q100" s="217"/>
      <c r="R100" s="210"/>
      <c r="S100" s="210"/>
      <c r="T100" s="210"/>
      <c r="U100" s="210"/>
      <c r="V100" s="210"/>
      <c r="W100" s="210"/>
      <c r="X100" s="210"/>
      <c r="Y100" s="210"/>
      <c r="Z100" s="211"/>
      <c r="AA100" s="211"/>
      <c r="AB100" s="211"/>
      <c r="AC100" s="211"/>
      <c r="AD100" s="211"/>
      <c r="AE100" s="211"/>
      <c r="AF100" s="211"/>
      <c r="AG100" s="211" t="s">
        <v>280</v>
      </c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</row>
    <row r="101" ht="12.0" customHeight="1" outlineLevel="2">
      <c r="A101" s="212"/>
      <c r="B101" s="213"/>
      <c r="C101" s="214" t="s">
        <v>309</v>
      </c>
      <c r="D101" s="215"/>
      <c r="E101" s="216">
        <v>0.0017</v>
      </c>
      <c r="F101" s="210"/>
      <c r="G101" s="210"/>
      <c r="H101" s="210"/>
      <c r="I101" s="210"/>
      <c r="J101" s="210"/>
      <c r="K101" s="210"/>
      <c r="L101" s="210"/>
      <c r="M101" s="210"/>
      <c r="N101" s="217"/>
      <c r="O101" s="217"/>
      <c r="P101" s="217"/>
      <c r="Q101" s="217"/>
      <c r="R101" s="210"/>
      <c r="S101" s="210"/>
      <c r="T101" s="210"/>
      <c r="U101" s="210"/>
      <c r="V101" s="210"/>
      <c r="W101" s="210"/>
      <c r="X101" s="210"/>
      <c r="Y101" s="210"/>
      <c r="Z101" s="211"/>
      <c r="AA101" s="211"/>
      <c r="AB101" s="211"/>
      <c r="AC101" s="211"/>
      <c r="AD101" s="211"/>
      <c r="AE101" s="211"/>
      <c r="AF101" s="211"/>
      <c r="AG101" s="211" t="s">
        <v>205</v>
      </c>
      <c r="AH101" s="211">
        <v>0.0</v>
      </c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</row>
    <row r="102" ht="12.0" customHeight="1" outlineLevel="1">
      <c r="A102" s="202">
        <v>26.0</v>
      </c>
      <c r="B102" s="203" t="s">
        <v>310</v>
      </c>
      <c r="C102" s="204" t="s">
        <v>311</v>
      </c>
      <c r="D102" s="205" t="s">
        <v>306</v>
      </c>
      <c r="E102" s="206">
        <v>3.4E-4</v>
      </c>
      <c r="F102" s="207">
        <v>53330.0</v>
      </c>
      <c r="G102" s="208">
        <f>ROUND(E102*F102,2)</f>
        <v>18.13</v>
      </c>
      <c r="H102" s="207">
        <v>0.0</v>
      </c>
      <c r="I102" s="208">
        <f>ROUND(E102*H102,2)</f>
        <v>0</v>
      </c>
      <c r="J102" s="207">
        <v>53330.0</v>
      </c>
      <c r="K102" s="208">
        <f>ROUND(E102*J102,2)</f>
        <v>18.13</v>
      </c>
      <c r="L102" s="208">
        <v>21.0</v>
      </c>
      <c r="M102" s="208">
        <f>G102*(1+L102/100)</f>
        <v>21.9373</v>
      </c>
      <c r="N102" s="206">
        <v>0.0</v>
      </c>
      <c r="O102" s="206">
        <f>ROUND(E102*N102,2)</f>
        <v>0</v>
      </c>
      <c r="P102" s="206">
        <v>0.0</v>
      </c>
      <c r="Q102" s="206">
        <f>ROUND(E102*P102,2)</f>
        <v>0</v>
      </c>
      <c r="R102" s="208"/>
      <c r="S102" s="208" t="s">
        <v>200</v>
      </c>
      <c r="T102" s="209" t="s">
        <v>288</v>
      </c>
      <c r="U102" s="210">
        <v>94.29</v>
      </c>
      <c r="V102" s="210">
        <f>ROUND(E102*U102,2)</f>
        <v>0.03</v>
      </c>
      <c r="W102" s="210"/>
      <c r="X102" s="210" t="s">
        <v>201</v>
      </c>
      <c r="Y102" s="210" t="s">
        <v>202</v>
      </c>
      <c r="Z102" s="211"/>
      <c r="AA102" s="211"/>
      <c r="AB102" s="211"/>
      <c r="AC102" s="211"/>
      <c r="AD102" s="211"/>
      <c r="AE102" s="211"/>
      <c r="AF102" s="211"/>
      <c r="AG102" s="211" t="s">
        <v>274</v>
      </c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</row>
    <row r="103" ht="12.0" customHeight="1" outlineLevel="2">
      <c r="A103" s="212"/>
      <c r="B103" s="213"/>
      <c r="C103" s="214" t="s">
        <v>312</v>
      </c>
      <c r="D103" s="215"/>
      <c r="E103" s="216">
        <v>3.4E-4</v>
      </c>
      <c r="F103" s="210"/>
      <c r="G103" s="210"/>
      <c r="H103" s="210"/>
      <c r="I103" s="210"/>
      <c r="J103" s="210"/>
      <c r="K103" s="210"/>
      <c r="L103" s="210"/>
      <c r="M103" s="210"/>
      <c r="N103" s="217"/>
      <c r="O103" s="217"/>
      <c r="P103" s="217"/>
      <c r="Q103" s="217"/>
      <c r="R103" s="210"/>
      <c r="S103" s="210"/>
      <c r="T103" s="210"/>
      <c r="U103" s="210"/>
      <c r="V103" s="210"/>
      <c r="W103" s="210"/>
      <c r="X103" s="210"/>
      <c r="Y103" s="210"/>
      <c r="Z103" s="211"/>
      <c r="AA103" s="211"/>
      <c r="AB103" s="211"/>
      <c r="AC103" s="211"/>
      <c r="AD103" s="211"/>
      <c r="AE103" s="211"/>
      <c r="AF103" s="211"/>
      <c r="AG103" s="211" t="s">
        <v>205</v>
      </c>
      <c r="AH103" s="211">
        <v>0.0</v>
      </c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</row>
    <row r="104" ht="12.0" customHeight="1" outlineLevel="1">
      <c r="A104" s="218">
        <v>27.0</v>
      </c>
      <c r="B104" s="219" t="s">
        <v>313</v>
      </c>
      <c r="C104" s="220" t="s">
        <v>314</v>
      </c>
      <c r="D104" s="221" t="s">
        <v>306</v>
      </c>
      <c r="E104" s="222">
        <v>3.4E-4</v>
      </c>
      <c r="F104" s="223">
        <v>20480.0</v>
      </c>
      <c r="G104" s="224">
        <f t="shared" ref="G104:G105" si="8">ROUND(E104*F104,2)</f>
        <v>6.96</v>
      </c>
      <c r="H104" s="223">
        <v>20480.0</v>
      </c>
      <c r="I104" s="224">
        <f t="shared" ref="I104:I105" si="9">ROUND(E104*H104,2)</f>
        <v>6.96</v>
      </c>
      <c r="J104" s="223">
        <v>0.0</v>
      </c>
      <c r="K104" s="224">
        <f t="shared" ref="K104:K105" si="10">ROUND(E104*J104,2)</f>
        <v>0</v>
      </c>
      <c r="L104" s="224">
        <v>21.0</v>
      </c>
      <c r="M104" s="224">
        <f t="shared" ref="M104:M105" si="11">G104*(1+L104/100)</f>
        <v>8.4216</v>
      </c>
      <c r="N104" s="222">
        <v>0.0</v>
      </c>
      <c r="O104" s="222">
        <f t="shared" ref="O104:O105" si="12">ROUND(E104*N104,2)</f>
        <v>0</v>
      </c>
      <c r="P104" s="222">
        <v>0.0</v>
      </c>
      <c r="Q104" s="222">
        <f t="shared" ref="Q104:Q105" si="13">ROUND(E104*P104,2)</f>
        <v>0</v>
      </c>
      <c r="R104" s="224"/>
      <c r="S104" s="224" t="s">
        <v>248</v>
      </c>
      <c r="T104" s="225" t="s">
        <v>249</v>
      </c>
      <c r="U104" s="210">
        <v>0.0</v>
      </c>
      <c r="V104" s="210">
        <f t="shared" ref="V104:V105" si="14">ROUND(E104*U104,2)</f>
        <v>0</v>
      </c>
      <c r="W104" s="210"/>
      <c r="X104" s="210" t="s">
        <v>266</v>
      </c>
      <c r="Y104" s="210" t="s">
        <v>202</v>
      </c>
      <c r="Z104" s="211"/>
      <c r="AA104" s="211"/>
      <c r="AB104" s="211"/>
      <c r="AC104" s="211"/>
      <c r="AD104" s="211"/>
      <c r="AE104" s="211"/>
      <c r="AF104" s="211"/>
      <c r="AG104" s="211" t="s">
        <v>278</v>
      </c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</row>
    <row r="105" ht="12.0" customHeight="1" outlineLevel="1">
      <c r="A105" s="202">
        <v>28.0</v>
      </c>
      <c r="B105" s="203" t="s">
        <v>315</v>
      </c>
      <c r="C105" s="204" t="s">
        <v>316</v>
      </c>
      <c r="D105" s="205" t="s">
        <v>238</v>
      </c>
      <c r="E105" s="206">
        <v>136.0</v>
      </c>
      <c r="F105" s="207">
        <v>0.99</v>
      </c>
      <c r="G105" s="208">
        <f t="shared" si="8"/>
        <v>134.64</v>
      </c>
      <c r="H105" s="207">
        <v>0.0</v>
      </c>
      <c r="I105" s="208">
        <f t="shared" si="9"/>
        <v>0</v>
      </c>
      <c r="J105" s="207">
        <v>0.99</v>
      </c>
      <c r="K105" s="208">
        <f t="shared" si="10"/>
        <v>134.64</v>
      </c>
      <c r="L105" s="208">
        <v>21.0</v>
      </c>
      <c r="M105" s="208">
        <f t="shared" si="11"/>
        <v>162.9144</v>
      </c>
      <c r="N105" s="206">
        <v>0.0</v>
      </c>
      <c r="O105" s="206">
        <f t="shared" si="12"/>
        <v>0</v>
      </c>
      <c r="P105" s="206">
        <v>0.0</v>
      </c>
      <c r="Q105" s="206">
        <f t="shared" si="13"/>
        <v>0</v>
      </c>
      <c r="R105" s="208"/>
      <c r="S105" s="208" t="s">
        <v>200</v>
      </c>
      <c r="T105" s="209" t="s">
        <v>288</v>
      </c>
      <c r="U105" s="210">
        <v>0.001</v>
      </c>
      <c r="V105" s="210">
        <f t="shared" si="14"/>
        <v>0.14</v>
      </c>
      <c r="W105" s="210"/>
      <c r="X105" s="210" t="s">
        <v>201</v>
      </c>
      <c r="Y105" s="210" t="s">
        <v>202</v>
      </c>
      <c r="Z105" s="211"/>
      <c r="AA105" s="211"/>
      <c r="AB105" s="211"/>
      <c r="AC105" s="211"/>
      <c r="AD105" s="211"/>
      <c r="AE105" s="211"/>
      <c r="AF105" s="211"/>
      <c r="AG105" s="211" t="s">
        <v>274</v>
      </c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</row>
    <row r="106" ht="12.0" customHeight="1" outlineLevel="2">
      <c r="A106" s="212"/>
      <c r="B106" s="213"/>
      <c r="C106" s="214" t="s">
        <v>317</v>
      </c>
      <c r="D106" s="215"/>
      <c r="E106" s="216">
        <v>136.0</v>
      </c>
      <c r="F106" s="210"/>
      <c r="G106" s="210"/>
      <c r="H106" s="210"/>
      <c r="I106" s="210"/>
      <c r="J106" s="210"/>
      <c r="K106" s="210"/>
      <c r="L106" s="210"/>
      <c r="M106" s="210"/>
      <c r="N106" s="217"/>
      <c r="O106" s="217"/>
      <c r="P106" s="217"/>
      <c r="Q106" s="217"/>
      <c r="R106" s="210"/>
      <c r="S106" s="210"/>
      <c r="T106" s="210"/>
      <c r="U106" s="210"/>
      <c r="V106" s="210"/>
      <c r="W106" s="210"/>
      <c r="X106" s="210"/>
      <c r="Y106" s="210"/>
      <c r="Z106" s="211"/>
      <c r="AA106" s="211"/>
      <c r="AB106" s="211"/>
      <c r="AC106" s="211"/>
      <c r="AD106" s="211"/>
      <c r="AE106" s="211"/>
      <c r="AF106" s="211"/>
      <c r="AG106" s="211" t="s">
        <v>205</v>
      </c>
      <c r="AH106" s="211">
        <v>0.0</v>
      </c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</row>
    <row r="107" ht="12.0" customHeight="1" outlineLevel="1">
      <c r="A107" s="202">
        <v>29.0</v>
      </c>
      <c r="B107" s="203" t="s">
        <v>318</v>
      </c>
      <c r="C107" s="204" t="s">
        <v>319</v>
      </c>
      <c r="D107" s="205" t="s">
        <v>238</v>
      </c>
      <c r="E107" s="206">
        <v>68.0</v>
      </c>
      <c r="F107" s="207">
        <v>3.6</v>
      </c>
      <c r="G107" s="208">
        <f>ROUND(E107*F107,2)</f>
        <v>244.8</v>
      </c>
      <c r="H107" s="207">
        <v>0.0</v>
      </c>
      <c r="I107" s="208">
        <f>ROUND(E107*H107,2)</f>
        <v>0</v>
      </c>
      <c r="J107" s="207">
        <v>3.6</v>
      </c>
      <c r="K107" s="208">
        <f>ROUND(E107*J107,2)</f>
        <v>244.8</v>
      </c>
      <c r="L107" s="208">
        <v>21.0</v>
      </c>
      <c r="M107" s="208">
        <f>G107*(1+L107/100)</f>
        <v>296.208</v>
      </c>
      <c r="N107" s="206">
        <v>0.0</v>
      </c>
      <c r="O107" s="206">
        <f>ROUND(E107*N107,2)</f>
        <v>0</v>
      </c>
      <c r="P107" s="206">
        <v>0.0</v>
      </c>
      <c r="Q107" s="206">
        <f>ROUND(E107*P107,2)</f>
        <v>0</v>
      </c>
      <c r="R107" s="208"/>
      <c r="S107" s="208" t="s">
        <v>248</v>
      </c>
      <c r="T107" s="209" t="s">
        <v>249</v>
      </c>
      <c r="U107" s="210">
        <v>0.0</v>
      </c>
      <c r="V107" s="210">
        <f>ROUND(E107*U107,2)</f>
        <v>0</v>
      </c>
      <c r="W107" s="210"/>
      <c r="X107" s="210" t="s">
        <v>201</v>
      </c>
      <c r="Y107" s="210" t="s">
        <v>202</v>
      </c>
      <c r="Z107" s="211"/>
      <c r="AA107" s="211"/>
      <c r="AB107" s="211"/>
      <c r="AC107" s="211"/>
      <c r="AD107" s="211"/>
      <c r="AE107" s="211"/>
      <c r="AF107" s="211"/>
      <c r="AG107" s="211" t="s">
        <v>203</v>
      </c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</row>
    <row r="108" ht="12.0" customHeight="1" outlineLevel="2">
      <c r="A108" s="212"/>
      <c r="B108" s="213"/>
      <c r="C108" s="240" t="s">
        <v>320</v>
      </c>
      <c r="D108" s="30"/>
      <c r="E108" s="30"/>
      <c r="F108" s="30"/>
      <c r="G108" s="30"/>
      <c r="H108" s="210"/>
      <c r="I108" s="210"/>
      <c r="J108" s="210"/>
      <c r="K108" s="210"/>
      <c r="L108" s="210"/>
      <c r="M108" s="210"/>
      <c r="N108" s="217"/>
      <c r="O108" s="217"/>
      <c r="P108" s="217"/>
      <c r="Q108" s="217"/>
      <c r="R108" s="210"/>
      <c r="S108" s="210"/>
      <c r="T108" s="210"/>
      <c r="U108" s="210"/>
      <c r="V108" s="210"/>
      <c r="W108" s="210"/>
      <c r="X108" s="210"/>
      <c r="Y108" s="210"/>
      <c r="Z108" s="211"/>
      <c r="AA108" s="211"/>
      <c r="AB108" s="211"/>
      <c r="AC108" s="211"/>
      <c r="AD108" s="211"/>
      <c r="AE108" s="211"/>
      <c r="AF108" s="211"/>
      <c r="AG108" s="211" t="s">
        <v>280</v>
      </c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211"/>
      <c r="BE108" s="211"/>
      <c r="BF108" s="211"/>
      <c r="BG108" s="211"/>
      <c r="BH108" s="211"/>
    </row>
    <row r="109" ht="12.0" customHeight="1" outlineLevel="3">
      <c r="A109" s="212"/>
      <c r="B109" s="213"/>
      <c r="C109" s="242" t="s">
        <v>321</v>
      </c>
      <c r="H109" s="210"/>
      <c r="I109" s="210"/>
      <c r="J109" s="210"/>
      <c r="K109" s="210"/>
      <c r="L109" s="210"/>
      <c r="M109" s="210"/>
      <c r="N109" s="217"/>
      <c r="O109" s="217"/>
      <c r="P109" s="217"/>
      <c r="Q109" s="217"/>
      <c r="R109" s="210"/>
      <c r="S109" s="210"/>
      <c r="T109" s="210"/>
      <c r="U109" s="210"/>
      <c r="V109" s="210"/>
      <c r="W109" s="210"/>
      <c r="X109" s="210"/>
      <c r="Y109" s="210"/>
      <c r="Z109" s="211"/>
      <c r="AA109" s="211"/>
      <c r="AB109" s="211"/>
      <c r="AC109" s="211"/>
      <c r="AD109" s="211"/>
      <c r="AE109" s="211"/>
      <c r="AF109" s="211"/>
      <c r="AG109" s="211" t="s">
        <v>280</v>
      </c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211"/>
      <c r="BE109" s="211"/>
      <c r="BF109" s="211"/>
      <c r="BG109" s="211"/>
      <c r="BH109" s="211"/>
    </row>
    <row r="110" ht="12.0" customHeight="1" outlineLevel="3">
      <c r="A110" s="212"/>
      <c r="B110" s="213"/>
      <c r="C110" s="243" t="s">
        <v>322</v>
      </c>
      <c r="D110" s="244"/>
      <c r="E110" s="245"/>
      <c r="F110" s="246"/>
      <c r="G110" s="246"/>
      <c r="H110" s="210"/>
      <c r="I110" s="210"/>
      <c r="J110" s="210"/>
      <c r="K110" s="210"/>
      <c r="L110" s="210"/>
      <c r="M110" s="210"/>
      <c r="N110" s="217"/>
      <c r="O110" s="217"/>
      <c r="P110" s="217"/>
      <c r="Q110" s="217"/>
      <c r="R110" s="210"/>
      <c r="S110" s="210"/>
      <c r="T110" s="210"/>
      <c r="U110" s="210"/>
      <c r="V110" s="210"/>
      <c r="W110" s="210"/>
      <c r="X110" s="210"/>
      <c r="Y110" s="210"/>
      <c r="Z110" s="211"/>
      <c r="AA110" s="211"/>
      <c r="AB110" s="211"/>
      <c r="AC110" s="211"/>
      <c r="AD110" s="211"/>
      <c r="AE110" s="211"/>
      <c r="AF110" s="211"/>
      <c r="AG110" s="211" t="s">
        <v>280</v>
      </c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1"/>
      <c r="BG110" s="211"/>
      <c r="BH110" s="211"/>
    </row>
    <row r="111" ht="12.0" customHeight="1" outlineLevel="3">
      <c r="A111" s="212"/>
      <c r="B111" s="213"/>
      <c r="C111" s="242" t="s">
        <v>323</v>
      </c>
      <c r="H111" s="210"/>
      <c r="I111" s="210"/>
      <c r="J111" s="210"/>
      <c r="K111" s="210"/>
      <c r="L111" s="210"/>
      <c r="M111" s="210"/>
      <c r="N111" s="217"/>
      <c r="O111" s="217"/>
      <c r="P111" s="217"/>
      <c r="Q111" s="217"/>
      <c r="R111" s="210"/>
      <c r="S111" s="210"/>
      <c r="T111" s="210"/>
      <c r="U111" s="210"/>
      <c r="V111" s="210"/>
      <c r="W111" s="210"/>
      <c r="X111" s="210"/>
      <c r="Y111" s="210"/>
      <c r="Z111" s="211"/>
      <c r="AA111" s="211"/>
      <c r="AB111" s="211"/>
      <c r="AC111" s="211"/>
      <c r="AD111" s="211"/>
      <c r="AE111" s="211"/>
      <c r="AF111" s="211"/>
      <c r="AG111" s="211" t="s">
        <v>280</v>
      </c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211"/>
      <c r="AX111" s="211"/>
      <c r="AY111" s="211"/>
      <c r="AZ111" s="211"/>
      <c r="BA111" s="211"/>
      <c r="BB111" s="211"/>
      <c r="BC111" s="211"/>
      <c r="BD111" s="211"/>
      <c r="BE111" s="211"/>
      <c r="BF111" s="211"/>
      <c r="BG111" s="211"/>
      <c r="BH111" s="211"/>
    </row>
    <row r="112" ht="12.0" customHeight="1">
      <c r="A112" s="194" t="s">
        <v>195</v>
      </c>
      <c r="B112" s="195" t="s">
        <v>135</v>
      </c>
      <c r="C112" s="196" t="s">
        <v>136</v>
      </c>
      <c r="D112" s="197"/>
      <c r="E112" s="198"/>
      <c r="F112" s="199"/>
      <c r="G112" s="199">
        <f>SUMIF(AG113:AG115,"&lt;&gt;NOR",G113:G115)</f>
        <v>174443.61</v>
      </c>
      <c r="H112" s="199"/>
      <c r="I112" s="199">
        <f>SUM(I113:I115)</f>
        <v>0</v>
      </c>
      <c r="J112" s="199"/>
      <c r="K112" s="199">
        <f>SUM(K113:K115)</f>
        <v>174443.61</v>
      </c>
      <c r="L112" s="199"/>
      <c r="M112" s="199">
        <f>SUM(M113:M115)</f>
        <v>211076.7681</v>
      </c>
      <c r="N112" s="198"/>
      <c r="O112" s="198">
        <f>SUM(O113:O115)</f>
        <v>0</v>
      </c>
      <c r="P112" s="198"/>
      <c r="Q112" s="198">
        <f>SUM(Q113:Q115)</f>
        <v>0</v>
      </c>
      <c r="R112" s="199"/>
      <c r="S112" s="199"/>
      <c r="T112" s="200"/>
      <c r="U112" s="201"/>
      <c r="V112" s="201">
        <f>SUM(V113:V115)</f>
        <v>55.04</v>
      </c>
      <c r="W112" s="201"/>
      <c r="X112" s="201"/>
      <c r="Y112" s="201"/>
      <c r="AG112" s="151" t="s">
        <v>196</v>
      </c>
    </row>
    <row r="113" ht="12.0" customHeight="1" outlineLevel="1">
      <c r="A113" s="202">
        <v>30.0</v>
      </c>
      <c r="B113" s="203" t="s">
        <v>324</v>
      </c>
      <c r="C113" s="204" t="s">
        <v>325</v>
      </c>
      <c r="D113" s="205" t="s">
        <v>326</v>
      </c>
      <c r="E113" s="206">
        <v>458.7</v>
      </c>
      <c r="F113" s="207">
        <v>380.3</v>
      </c>
      <c r="G113" s="208">
        <f>ROUND(E113*F113,2)</f>
        <v>174443.61</v>
      </c>
      <c r="H113" s="207">
        <v>0.0</v>
      </c>
      <c r="I113" s="208">
        <f>ROUND(E113*H113,2)</f>
        <v>0</v>
      </c>
      <c r="J113" s="207">
        <v>380.3</v>
      </c>
      <c r="K113" s="208">
        <f>ROUND(E113*J113,2)</f>
        <v>174443.61</v>
      </c>
      <c r="L113" s="208">
        <v>21.0</v>
      </c>
      <c r="M113" s="208">
        <f>G113*(1+L113/100)</f>
        <v>211076.7681</v>
      </c>
      <c r="N113" s="206">
        <v>0.0</v>
      </c>
      <c r="O113" s="206">
        <f>ROUND(E113*N113,2)</f>
        <v>0</v>
      </c>
      <c r="P113" s="206">
        <v>0.0</v>
      </c>
      <c r="Q113" s="206">
        <f>ROUND(E113*P113,2)</f>
        <v>0</v>
      </c>
      <c r="R113" s="208"/>
      <c r="S113" s="208" t="s">
        <v>248</v>
      </c>
      <c r="T113" s="209" t="s">
        <v>249</v>
      </c>
      <c r="U113" s="210">
        <v>0.12</v>
      </c>
      <c r="V113" s="210">
        <f>ROUND(E113*U113,2)</f>
        <v>55.04</v>
      </c>
      <c r="W113" s="210"/>
      <c r="X113" s="210" t="s">
        <v>201</v>
      </c>
      <c r="Y113" s="210" t="s">
        <v>202</v>
      </c>
      <c r="Z113" s="211"/>
      <c r="AA113" s="211"/>
      <c r="AB113" s="211"/>
      <c r="AC113" s="211"/>
      <c r="AD113" s="211"/>
      <c r="AE113" s="211"/>
      <c r="AF113" s="211"/>
      <c r="AG113" s="211" t="s">
        <v>203</v>
      </c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211"/>
      <c r="BC113" s="211"/>
      <c r="BD113" s="211"/>
      <c r="BE113" s="211"/>
      <c r="BF113" s="211"/>
      <c r="BG113" s="211"/>
      <c r="BH113" s="211"/>
    </row>
    <row r="114" ht="12.0" customHeight="1" outlineLevel="2">
      <c r="A114" s="212"/>
      <c r="B114" s="213"/>
      <c r="C114" s="214" t="s">
        <v>230</v>
      </c>
      <c r="D114" s="215"/>
      <c r="E114" s="216"/>
      <c r="F114" s="210"/>
      <c r="G114" s="210"/>
      <c r="H114" s="210"/>
      <c r="I114" s="210"/>
      <c r="J114" s="210"/>
      <c r="K114" s="210"/>
      <c r="L114" s="210"/>
      <c r="M114" s="210"/>
      <c r="N114" s="217"/>
      <c r="O114" s="217"/>
      <c r="P114" s="217"/>
      <c r="Q114" s="217"/>
      <c r="R114" s="210"/>
      <c r="S114" s="210"/>
      <c r="T114" s="210"/>
      <c r="U114" s="210"/>
      <c r="V114" s="210"/>
      <c r="W114" s="210"/>
      <c r="X114" s="210"/>
      <c r="Y114" s="210"/>
      <c r="Z114" s="211"/>
      <c r="AA114" s="211"/>
      <c r="AB114" s="211"/>
      <c r="AC114" s="211"/>
      <c r="AD114" s="211"/>
      <c r="AE114" s="211"/>
      <c r="AF114" s="211"/>
      <c r="AG114" s="211" t="s">
        <v>205</v>
      </c>
      <c r="AH114" s="211">
        <v>0.0</v>
      </c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</row>
    <row r="115" ht="12.0" customHeight="1" outlineLevel="3">
      <c r="A115" s="212"/>
      <c r="B115" s="213"/>
      <c r="C115" s="214" t="s">
        <v>327</v>
      </c>
      <c r="D115" s="215"/>
      <c r="E115" s="216">
        <v>458.7</v>
      </c>
      <c r="F115" s="210"/>
      <c r="G115" s="210"/>
      <c r="H115" s="210"/>
      <c r="I115" s="210"/>
      <c r="J115" s="210"/>
      <c r="K115" s="210"/>
      <c r="L115" s="210"/>
      <c r="M115" s="210"/>
      <c r="N115" s="217"/>
      <c r="O115" s="217"/>
      <c r="P115" s="217"/>
      <c r="Q115" s="217"/>
      <c r="R115" s="210"/>
      <c r="S115" s="210"/>
      <c r="T115" s="210"/>
      <c r="U115" s="210"/>
      <c r="V115" s="210"/>
      <c r="W115" s="210"/>
      <c r="X115" s="210"/>
      <c r="Y115" s="210"/>
      <c r="Z115" s="211"/>
      <c r="AA115" s="211"/>
      <c r="AB115" s="211"/>
      <c r="AC115" s="211"/>
      <c r="AD115" s="211"/>
      <c r="AE115" s="211"/>
      <c r="AF115" s="211"/>
      <c r="AG115" s="211" t="s">
        <v>205</v>
      </c>
      <c r="AH115" s="211">
        <v>0.0</v>
      </c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211"/>
      <c r="BB115" s="211"/>
      <c r="BC115" s="211"/>
      <c r="BD115" s="211"/>
      <c r="BE115" s="211"/>
      <c r="BF115" s="211"/>
      <c r="BG115" s="211"/>
      <c r="BH115" s="211"/>
    </row>
    <row r="116" ht="12.0" customHeight="1">
      <c r="A116" s="194" t="s">
        <v>195</v>
      </c>
      <c r="B116" s="195" t="s">
        <v>143</v>
      </c>
      <c r="C116" s="196" t="s">
        <v>144</v>
      </c>
      <c r="D116" s="197"/>
      <c r="E116" s="198"/>
      <c r="F116" s="199"/>
      <c r="G116" s="199">
        <f>SUMIF(AG117,"&lt;&gt;NOR",G117)</f>
        <v>238051.13</v>
      </c>
      <c r="H116" s="199"/>
      <c r="I116" s="199">
        <f>SUM(I117)</f>
        <v>0</v>
      </c>
      <c r="J116" s="199"/>
      <c r="K116" s="199">
        <f>SUM(K117)</f>
        <v>238051.13</v>
      </c>
      <c r="L116" s="199"/>
      <c r="M116" s="199">
        <f>SUM(M117)</f>
        <v>288041.8673</v>
      </c>
      <c r="N116" s="198"/>
      <c r="O116" s="198">
        <f>SUM(O117)</f>
        <v>0</v>
      </c>
      <c r="P116" s="198"/>
      <c r="Q116" s="198">
        <f>SUM(Q117)</f>
        <v>0</v>
      </c>
      <c r="R116" s="199"/>
      <c r="S116" s="199"/>
      <c r="T116" s="200"/>
      <c r="U116" s="201"/>
      <c r="V116" s="201">
        <f>SUM(V117)</f>
        <v>267.55</v>
      </c>
      <c r="W116" s="201"/>
      <c r="X116" s="201"/>
      <c r="Y116" s="201"/>
      <c r="AG116" s="151" t="s">
        <v>196</v>
      </c>
    </row>
    <row r="117" ht="12.0" customHeight="1" outlineLevel="1">
      <c r="A117" s="202">
        <v>31.0</v>
      </c>
      <c r="B117" s="203" t="s">
        <v>328</v>
      </c>
      <c r="C117" s="204" t="s">
        <v>329</v>
      </c>
      <c r="D117" s="205" t="s">
        <v>306</v>
      </c>
      <c r="E117" s="206">
        <v>686.02632</v>
      </c>
      <c r="F117" s="207">
        <v>347.0</v>
      </c>
      <c r="G117" s="208">
        <f>ROUND(E117*F117,2)</f>
        <v>238051.13</v>
      </c>
      <c r="H117" s="207">
        <v>0.0</v>
      </c>
      <c r="I117" s="208">
        <f>ROUND(E117*H117,2)</f>
        <v>0</v>
      </c>
      <c r="J117" s="207">
        <v>347.0</v>
      </c>
      <c r="K117" s="208">
        <f>ROUND(E117*J117,2)</f>
        <v>238051.13</v>
      </c>
      <c r="L117" s="208">
        <v>21.0</v>
      </c>
      <c r="M117" s="208">
        <f>G117*(1+L117/100)</f>
        <v>288041.8673</v>
      </c>
      <c r="N117" s="206">
        <v>0.0</v>
      </c>
      <c r="O117" s="206">
        <f>ROUND(E117*N117,2)</f>
        <v>0</v>
      </c>
      <c r="P117" s="206">
        <v>0.0</v>
      </c>
      <c r="Q117" s="206">
        <f>ROUND(E117*P117,2)</f>
        <v>0</v>
      </c>
      <c r="R117" s="208"/>
      <c r="S117" s="208" t="s">
        <v>200</v>
      </c>
      <c r="T117" s="209" t="s">
        <v>200</v>
      </c>
      <c r="U117" s="210">
        <v>0.39</v>
      </c>
      <c r="V117" s="210">
        <f>ROUND(E117*U117,2)</f>
        <v>267.55</v>
      </c>
      <c r="W117" s="210"/>
      <c r="X117" s="210" t="s">
        <v>330</v>
      </c>
      <c r="Y117" s="210" t="s">
        <v>202</v>
      </c>
      <c r="Z117" s="211"/>
      <c r="AA117" s="211"/>
      <c r="AB117" s="211"/>
      <c r="AC117" s="211"/>
      <c r="AD117" s="211"/>
      <c r="AE117" s="211"/>
      <c r="AF117" s="211"/>
      <c r="AG117" s="211" t="s">
        <v>331</v>
      </c>
      <c r="AH117" s="21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211"/>
      <c r="AX117" s="211"/>
      <c r="AY117" s="211"/>
      <c r="AZ117" s="211"/>
      <c r="BA117" s="211"/>
      <c r="BB117" s="211"/>
      <c r="BC117" s="211"/>
      <c r="BD117" s="211"/>
      <c r="BE117" s="211"/>
      <c r="BF117" s="211"/>
      <c r="BG117" s="211"/>
      <c r="BH117" s="211"/>
    </row>
    <row r="118" ht="12.0" customHeight="1">
      <c r="A118" s="174"/>
      <c r="B118" s="178"/>
      <c r="C118" s="226"/>
      <c r="D118" s="180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AE118" s="151">
        <v>12.0</v>
      </c>
      <c r="AF118" s="151">
        <v>21.0</v>
      </c>
      <c r="AG118" s="151" t="s">
        <v>181</v>
      </c>
    </row>
    <row r="119" ht="12.0" customHeight="1">
      <c r="A119" s="227"/>
      <c r="B119" s="228" t="s">
        <v>14</v>
      </c>
      <c r="C119" s="229"/>
      <c r="D119" s="230"/>
      <c r="E119" s="231"/>
      <c r="F119" s="231"/>
      <c r="G119" s="232">
        <f>G8+G25+G73+G112+G116</f>
        <v>1969384.53</v>
      </c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AE119" s="151">
        <f>SUMIF(L7:L117,AE118,G7:G117)</f>
        <v>0</v>
      </c>
      <c r="AF119" s="151">
        <f>SUMIF(L7:L117,AF118,G7:G117)</f>
        <v>1969384.53</v>
      </c>
      <c r="AG119" s="151" t="s">
        <v>224</v>
      </c>
    </row>
    <row r="120" ht="12.0" customHeight="1">
      <c r="A120" s="174"/>
      <c r="B120" s="178"/>
      <c r="C120" s="226"/>
      <c r="D120" s="180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</row>
    <row r="121" ht="12.0" customHeight="1">
      <c r="A121" s="174"/>
      <c r="B121" s="178"/>
      <c r="C121" s="226"/>
      <c r="D121" s="180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</row>
    <row r="122" ht="12.0" customHeight="1">
      <c r="A122" s="174" t="s">
        <v>225</v>
      </c>
      <c r="D122" s="180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</row>
    <row r="123" ht="12.0" customHeight="1">
      <c r="A123" s="233"/>
      <c r="B123" s="30"/>
      <c r="C123" s="30"/>
      <c r="D123" s="30"/>
      <c r="E123" s="30"/>
      <c r="F123" s="30"/>
      <c r="G123" s="23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AG123" s="151" t="s">
        <v>226</v>
      </c>
    </row>
    <row r="124" ht="12.0" customHeight="1">
      <c r="A124" s="235"/>
      <c r="G124" s="236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</row>
    <row r="125" ht="12.0" customHeight="1">
      <c r="A125" s="235"/>
      <c r="G125" s="236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</row>
    <row r="126" ht="12.0" customHeight="1">
      <c r="A126" s="235"/>
      <c r="G126" s="236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</row>
    <row r="127" ht="12.0" customHeight="1">
      <c r="A127" s="237"/>
      <c r="B127" s="41"/>
      <c r="C127" s="41"/>
      <c r="D127" s="41"/>
      <c r="E127" s="41"/>
      <c r="F127" s="41"/>
      <c r="G127" s="238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</row>
    <row r="128" ht="12.0" customHeight="1">
      <c r="A128" s="174"/>
      <c r="B128" s="178"/>
      <c r="C128" s="226"/>
      <c r="D128" s="180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</row>
    <row r="129" ht="12.0" customHeight="1">
      <c r="B129" s="183"/>
      <c r="C129" s="239"/>
      <c r="D129" s="123"/>
      <c r="AG129" s="151" t="s">
        <v>227</v>
      </c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  <c r="D258" s="123"/>
    </row>
    <row r="259" ht="12.0" customHeight="1">
      <c r="B259" s="183"/>
      <c r="C259" s="183"/>
      <c r="D259" s="123"/>
    </row>
    <row r="260" ht="12.0" customHeight="1">
      <c r="B260" s="183"/>
      <c r="C260" s="183"/>
      <c r="D260" s="123"/>
    </row>
    <row r="261" ht="12.0" customHeight="1">
      <c r="B261" s="183"/>
      <c r="C261" s="183"/>
      <c r="D261" s="123"/>
    </row>
    <row r="262" ht="12.0" customHeight="1">
      <c r="B262" s="183"/>
      <c r="C262" s="183"/>
      <c r="D262" s="123"/>
    </row>
    <row r="263" ht="12.0" customHeight="1">
      <c r="B263" s="183"/>
      <c r="C263" s="183"/>
      <c r="D263" s="123"/>
    </row>
    <row r="264" ht="12.0" customHeight="1">
      <c r="B264" s="183"/>
      <c r="C264" s="183"/>
      <c r="D264" s="123"/>
    </row>
    <row r="265" ht="12.0" customHeight="1">
      <c r="B265" s="183"/>
      <c r="C265" s="183"/>
      <c r="D265" s="123"/>
    </row>
    <row r="266" ht="12.0" customHeight="1">
      <c r="B266" s="183"/>
      <c r="C266" s="183"/>
      <c r="D266" s="123"/>
    </row>
    <row r="267" ht="12.0" customHeight="1">
      <c r="B267" s="183"/>
      <c r="C267" s="183"/>
      <c r="D267" s="123"/>
    </row>
    <row r="268" ht="12.0" customHeight="1">
      <c r="B268" s="183"/>
      <c r="C268" s="183"/>
      <c r="D268" s="123"/>
    </row>
    <row r="269" ht="12.0" customHeight="1">
      <c r="B269" s="183"/>
      <c r="C269" s="183"/>
      <c r="D269" s="123"/>
    </row>
    <row r="270" ht="12.0" customHeight="1">
      <c r="B270" s="183"/>
      <c r="C270" s="183"/>
      <c r="D270" s="123"/>
    </row>
    <row r="271" ht="12.0" customHeight="1">
      <c r="B271" s="183"/>
      <c r="C271" s="183"/>
      <c r="D271" s="123"/>
    </row>
    <row r="272" ht="12.0" customHeight="1">
      <c r="B272" s="183"/>
      <c r="C272" s="183"/>
      <c r="D272" s="123"/>
    </row>
    <row r="273" ht="12.0" customHeight="1">
      <c r="B273" s="183"/>
      <c r="C273" s="183"/>
      <c r="D273" s="123"/>
    </row>
    <row r="274" ht="12.0" customHeight="1">
      <c r="B274" s="183"/>
      <c r="C274" s="183"/>
      <c r="D274" s="123"/>
    </row>
    <row r="275" ht="12.0" customHeight="1">
      <c r="B275" s="183"/>
      <c r="C275" s="183"/>
      <c r="D275" s="123"/>
    </row>
    <row r="276" ht="12.0" customHeight="1">
      <c r="B276" s="183"/>
      <c r="C276" s="183"/>
      <c r="D276" s="123"/>
    </row>
    <row r="277" ht="12.0" customHeight="1">
      <c r="B277" s="183"/>
      <c r="C277" s="183"/>
      <c r="D277" s="123"/>
    </row>
    <row r="278" ht="12.0" customHeight="1">
      <c r="B278" s="183"/>
      <c r="C278" s="183"/>
      <c r="D278" s="123"/>
    </row>
    <row r="279" ht="12.0" customHeight="1">
      <c r="B279" s="183"/>
      <c r="C279" s="183"/>
      <c r="D279" s="123"/>
    </row>
    <row r="280" ht="12.0" customHeight="1">
      <c r="B280" s="183"/>
      <c r="C280" s="183"/>
      <c r="D280" s="123"/>
    </row>
    <row r="281" ht="12.0" customHeight="1">
      <c r="B281" s="183"/>
      <c r="C281" s="183"/>
      <c r="D281" s="123"/>
    </row>
    <row r="282" ht="12.0" customHeight="1">
      <c r="B282" s="183"/>
      <c r="C282" s="183"/>
      <c r="D282" s="123"/>
    </row>
    <row r="283" ht="12.0" customHeight="1">
      <c r="B283" s="183"/>
      <c r="C283" s="183"/>
      <c r="D283" s="123"/>
    </row>
    <row r="284" ht="12.0" customHeight="1">
      <c r="B284" s="183"/>
      <c r="C284" s="183"/>
      <c r="D284" s="123"/>
    </row>
    <row r="285" ht="12.0" customHeight="1">
      <c r="B285" s="183"/>
      <c r="C285" s="183"/>
      <c r="D285" s="123"/>
    </row>
    <row r="286" ht="12.0" customHeight="1">
      <c r="B286" s="183"/>
      <c r="C286" s="183"/>
      <c r="D286" s="123"/>
    </row>
    <row r="287" ht="12.0" customHeight="1">
      <c r="B287" s="183"/>
      <c r="C287" s="183"/>
      <c r="D287" s="123"/>
    </row>
    <row r="288" ht="12.0" customHeight="1">
      <c r="B288" s="183"/>
      <c r="C288" s="183"/>
      <c r="D288" s="123"/>
    </row>
    <row r="289" ht="12.0" customHeight="1">
      <c r="B289" s="183"/>
      <c r="C289" s="183"/>
      <c r="D289" s="123"/>
    </row>
    <row r="290" ht="12.0" customHeight="1">
      <c r="B290" s="183"/>
      <c r="C290" s="183"/>
      <c r="D290" s="123"/>
    </row>
    <row r="291" ht="12.0" customHeight="1">
      <c r="B291" s="183"/>
      <c r="C291" s="183"/>
      <c r="D291" s="123"/>
    </row>
    <row r="292" ht="12.0" customHeight="1">
      <c r="B292" s="183"/>
      <c r="C292" s="183"/>
      <c r="D292" s="123"/>
    </row>
    <row r="293" ht="12.0" customHeight="1">
      <c r="B293" s="183"/>
      <c r="C293" s="183"/>
      <c r="D293" s="123"/>
    </row>
    <row r="294" ht="12.0" customHeight="1">
      <c r="B294" s="183"/>
      <c r="C294" s="183"/>
      <c r="D294" s="123"/>
    </row>
    <row r="295" ht="12.0" customHeight="1">
      <c r="B295" s="183"/>
      <c r="C295" s="183"/>
      <c r="D295" s="123"/>
    </row>
    <row r="296" ht="12.0" customHeight="1">
      <c r="B296" s="183"/>
      <c r="C296" s="183"/>
      <c r="D296" s="123"/>
    </row>
    <row r="297" ht="12.0" customHeight="1">
      <c r="B297" s="183"/>
      <c r="C297" s="183"/>
      <c r="D297" s="123"/>
    </row>
    <row r="298" ht="12.0" customHeight="1">
      <c r="B298" s="183"/>
      <c r="C298" s="183"/>
      <c r="D298" s="123"/>
    </row>
    <row r="299" ht="12.0" customHeight="1">
      <c r="B299" s="183"/>
      <c r="C299" s="183"/>
      <c r="D299" s="123"/>
    </row>
    <row r="300" ht="12.0" customHeight="1">
      <c r="B300" s="183"/>
      <c r="C300" s="183"/>
      <c r="D300" s="123"/>
    </row>
    <row r="301" ht="12.0" customHeight="1">
      <c r="B301" s="183"/>
      <c r="C301" s="183"/>
      <c r="D301" s="123"/>
    </row>
    <row r="302" ht="12.0" customHeight="1">
      <c r="B302" s="183"/>
      <c r="C302" s="183"/>
      <c r="D302" s="123"/>
    </row>
    <row r="303" ht="12.0" customHeight="1">
      <c r="B303" s="183"/>
      <c r="C303" s="183"/>
      <c r="D303" s="123"/>
    </row>
    <row r="304" ht="12.0" customHeight="1">
      <c r="B304" s="183"/>
      <c r="C304" s="183"/>
      <c r="D304" s="123"/>
    </row>
    <row r="305" ht="12.0" customHeight="1">
      <c r="B305" s="183"/>
      <c r="C305" s="183"/>
      <c r="D305" s="123"/>
    </row>
    <row r="306" ht="12.0" customHeight="1">
      <c r="B306" s="183"/>
      <c r="C306" s="183"/>
      <c r="D306" s="123"/>
    </row>
    <row r="307" ht="12.0" customHeight="1">
      <c r="B307" s="183"/>
      <c r="C307" s="183"/>
      <c r="D307" s="123"/>
    </row>
    <row r="308" ht="12.0" customHeight="1">
      <c r="B308" s="183"/>
      <c r="C308" s="183"/>
      <c r="D308" s="123"/>
    </row>
    <row r="309" ht="12.0" customHeight="1">
      <c r="B309" s="183"/>
      <c r="C309" s="183"/>
      <c r="D309" s="123"/>
    </row>
    <row r="310" ht="12.0" customHeight="1">
      <c r="B310" s="183"/>
      <c r="C310" s="183"/>
      <c r="D310" s="123"/>
    </row>
    <row r="311" ht="12.0" customHeight="1">
      <c r="B311" s="183"/>
      <c r="C311" s="183"/>
      <c r="D311" s="123"/>
    </row>
    <row r="312" ht="12.0" customHeight="1">
      <c r="B312" s="183"/>
      <c r="C312" s="183"/>
      <c r="D312" s="123"/>
    </row>
    <row r="313" ht="12.0" customHeight="1">
      <c r="B313" s="183"/>
      <c r="C313" s="183"/>
      <c r="D313" s="123"/>
    </row>
    <row r="314" ht="12.0" customHeight="1">
      <c r="B314" s="183"/>
      <c r="C314" s="183"/>
      <c r="D314" s="123"/>
    </row>
    <row r="315" ht="12.0" customHeight="1">
      <c r="B315" s="183"/>
      <c r="C315" s="183"/>
      <c r="D315" s="123"/>
    </row>
    <row r="316" ht="12.0" customHeight="1">
      <c r="B316" s="183"/>
      <c r="C316" s="183"/>
      <c r="D316" s="123"/>
    </row>
    <row r="317" ht="12.0" customHeight="1">
      <c r="B317" s="183"/>
      <c r="C317" s="183"/>
      <c r="D317" s="123"/>
    </row>
    <row r="318" ht="12.0" customHeight="1">
      <c r="B318" s="183"/>
      <c r="C318" s="183"/>
      <c r="D318" s="123"/>
    </row>
    <row r="319" ht="12.0" customHeight="1">
      <c r="B319" s="183"/>
      <c r="C319" s="183"/>
      <c r="D319" s="123"/>
    </row>
    <row r="320" ht="12.0" customHeight="1">
      <c r="B320" s="183"/>
      <c r="C320" s="183"/>
      <c r="D320" s="123"/>
    </row>
    <row r="321" ht="12.0" customHeight="1">
      <c r="B321" s="183"/>
      <c r="C321" s="183"/>
      <c r="D321" s="123"/>
    </row>
    <row r="322" ht="12.0" customHeight="1">
      <c r="B322" s="183"/>
      <c r="C322" s="183"/>
      <c r="D322" s="123"/>
    </row>
    <row r="323" ht="12.0" customHeight="1">
      <c r="B323" s="183"/>
      <c r="C323" s="183"/>
      <c r="D323" s="123"/>
    </row>
    <row r="324" ht="12.0" customHeight="1">
      <c r="B324" s="183"/>
      <c r="C324" s="183"/>
      <c r="D324" s="123"/>
    </row>
    <row r="325" ht="12.0" customHeight="1">
      <c r="B325" s="183"/>
      <c r="C325" s="183"/>
      <c r="D325" s="123"/>
    </row>
    <row r="326" ht="12.0" customHeight="1">
      <c r="B326" s="183"/>
      <c r="C326" s="183"/>
      <c r="D326" s="123"/>
    </row>
    <row r="327" ht="12.0" customHeight="1">
      <c r="B327" s="183"/>
      <c r="C327" s="183"/>
      <c r="D327" s="123"/>
    </row>
    <row r="328" ht="12.0" customHeight="1">
      <c r="B328" s="183"/>
      <c r="C328" s="183"/>
      <c r="D328" s="123"/>
    </row>
    <row r="329" ht="12.0" customHeight="1">
      <c r="B329" s="183"/>
      <c r="C329" s="183"/>
      <c r="D329" s="12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4">
    <mergeCell ref="C99:G99"/>
    <mergeCell ref="C100:G100"/>
    <mergeCell ref="C108:G108"/>
    <mergeCell ref="C109:G109"/>
    <mergeCell ref="C111:G111"/>
    <mergeCell ref="A122:C122"/>
    <mergeCell ref="A123:G127"/>
    <mergeCell ref="A1:G1"/>
    <mergeCell ref="C2:G2"/>
    <mergeCell ref="C3:G3"/>
    <mergeCell ref="C4:G4"/>
    <mergeCell ref="C81:G81"/>
    <mergeCell ref="C85:G85"/>
    <mergeCell ref="C94:G94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47</v>
      </c>
      <c r="C3" s="176" t="s">
        <v>48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50</v>
      </c>
      <c r="C4" s="186" t="s">
        <v>51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5</v>
      </c>
      <c r="C8" s="196" t="s">
        <v>124</v>
      </c>
      <c r="D8" s="197"/>
      <c r="E8" s="198"/>
      <c r="F8" s="199"/>
      <c r="G8" s="199">
        <f>SUMIF(AG9:AG20,"&lt;&gt;NOR",G9:G20)</f>
        <v>15200.44</v>
      </c>
      <c r="H8" s="199"/>
      <c r="I8" s="199">
        <f>SUM(I9:I20)</f>
        <v>932.9</v>
      </c>
      <c r="J8" s="199"/>
      <c r="K8" s="199">
        <f>SUM(K9:K20)</f>
        <v>14267.54</v>
      </c>
      <c r="L8" s="199"/>
      <c r="M8" s="199">
        <f>SUM(M9:M20)</f>
        <v>18392.5324</v>
      </c>
      <c r="N8" s="198"/>
      <c r="O8" s="198">
        <f>SUM(O9:O20)</f>
        <v>0.07</v>
      </c>
      <c r="P8" s="198"/>
      <c r="Q8" s="198">
        <f>SUM(Q9:Q20)</f>
        <v>29.36</v>
      </c>
      <c r="R8" s="199"/>
      <c r="S8" s="199"/>
      <c r="T8" s="200"/>
      <c r="U8" s="201"/>
      <c r="V8" s="201">
        <f>SUM(V9:V20)</f>
        <v>19.57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332</v>
      </c>
      <c r="C9" s="204" t="s">
        <v>333</v>
      </c>
      <c r="D9" s="205" t="s">
        <v>238</v>
      </c>
      <c r="E9" s="206">
        <v>52.9</v>
      </c>
      <c r="F9" s="207">
        <v>86.2</v>
      </c>
      <c r="G9" s="208">
        <f>ROUND(E9*F9,2)</f>
        <v>4559.98</v>
      </c>
      <c r="H9" s="207">
        <v>0.0</v>
      </c>
      <c r="I9" s="208">
        <f>ROUND(E9*H9,2)</f>
        <v>0</v>
      </c>
      <c r="J9" s="207">
        <v>86.2</v>
      </c>
      <c r="K9" s="208">
        <f>ROUND(E9*J9,2)</f>
        <v>4559.98</v>
      </c>
      <c r="L9" s="208">
        <v>21.0</v>
      </c>
      <c r="M9" s="208">
        <f>G9*(1+L9/100)</f>
        <v>5517.5758</v>
      </c>
      <c r="N9" s="206">
        <v>0.0</v>
      </c>
      <c r="O9" s="206">
        <f>ROUND(E9*N9,2)</f>
        <v>0</v>
      </c>
      <c r="P9" s="206">
        <v>0.225</v>
      </c>
      <c r="Q9" s="206">
        <f>ROUND(E9*P9,2)</f>
        <v>11.9</v>
      </c>
      <c r="R9" s="208"/>
      <c r="S9" s="208" t="s">
        <v>200</v>
      </c>
      <c r="T9" s="209" t="s">
        <v>200</v>
      </c>
      <c r="U9" s="210">
        <v>0.142</v>
      </c>
      <c r="V9" s="210">
        <f>ROUND(E9*U9,2)</f>
        <v>7.51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230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14" t="s">
        <v>334</v>
      </c>
      <c r="D11" s="215"/>
      <c r="E11" s="216">
        <v>52.9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1">
      <c r="A12" s="202">
        <v>2.0</v>
      </c>
      <c r="B12" s="203" t="s">
        <v>335</v>
      </c>
      <c r="C12" s="204" t="s">
        <v>336</v>
      </c>
      <c r="D12" s="205" t="s">
        <v>238</v>
      </c>
      <c r="E12" s="206">
        <v>52.9</v>
      </c>
      <c r="F12" s="207">
        <v>53.4</v>
      </c>
      <c r="G12" s="208">
        <f>ROUND(E12*F12,2)</f>
        <v>2824.86</v>
      </c>
      <c r="H12" s="207">
        <v>0.0</v>
      </c>
      <c r="I12" s="208">
        <f>ROUND(E12*H12,2)</f>
        <v>0</v>
      </c>
      <c r="J12" s="207">
        <v>53.4</v>
      </c>
      <c r="K12" s="208">
        <f>ROUND(E12*J12,2)</f>
        <v>2824.86</v>
      </c>
      <c r="L12" s="208">
        <v>21.0</v>
      </c>
      <c r="M12" s="208">
        <f>G12*(1+L12/100)</f>
        <v>3418.0806</v>
      </c>
      <c r="N12" s="206">
        <v>0.0</v>
      </c>
      <c r="O12" s="206">
        <f>ROUND(E12*N12,2)</f>
        <v>0</v>
      </c>
      <c r="P12" s="206">
        <v>0.33</v>
      </c>
      <c r="Q12" s="206">
        <f>ROUND(E12*P12,2)</f>
        <v>17.46</v>
      </c>
      <c r="R12" s="208"/>
      <c r="S12" s="208" t="s">
        <v>200</v>
      </c>
      <c r="T12" s="209" t="s">
        <v>200</v>
      </c>
      <c r="U12" s="210">
        <v>0.06</v>
      </c>
      <c r="V12" s="210">
        <f>ROUND(E12*U12,2)</f>
        <v>3.17</v>
      </c>
      <c r="W12" s="210"/>
      <c r="X12" s="210" t="s">
        <v>201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203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2">
      <c r="A13" s="212"/>
      <c r="B13" s="213"/>
      <c r="C13" s="214" t="s">
        <v>230</v>
      </c>
      <c r="D13" s="215"/>
      <c r="E13" s="216"/>
      <c r="F13" s="210"/>
      <c r="G13" s="21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205</v>
      </c>
      <c r="AH13" s="211">
        <v>0.0</v>
      </c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3">
      <c r="A14" s="212"/>
      <c r="B14" s="213"/>
      <c r="C14" s="214" t="s">
        <v>334</v>
      </c>
      <c r="D14" s="215"/>
      <c r="E14" s="216">
        <v>52.9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1">
      <c r="A15" s="202">
        <v>3.0</v>
      </c>
      <c r="B15" s="203" t="s">
        <v>337</v>
      </c>
      <c r="C15" s="204" t="s">
        <v>338</v>
      </c>
      <c r="D15" s="205" t="s">
        <v>238</v>
      </c>
      <c r="E15" s="206">
        <v>7.2</v>
      </c>
      <c r="F15" s="207">
        <v>824.0</v>
      </c>
      <c r="G15" s="208">
        <f>ROUND(E15*F15,2)</f>
        <v>5932.8</v>
      </c>
      <c r="H15" s="207">
        <v>129.57</v>
      </c>
      <c r="I15" s="208">
        <f>ROUND(E15*H15,2)</f>
        <v>932.9</v>
      </c>
      <c r="J15" s="207">
        <v>694.43</v>
      </c>
      <c r="K15" s="208">
        <f>ROUND(E15*J15,2)</f>
        <v>4999.9</v>
      </c>
      <c r="L15" s="208">
        <v>21.0</v>
      </c>
      <c r="M15" s="208">
        <f>G15*(1+L15/100)</f>
        <v>7178.688</v>
      </c>
      <c r="N15" s="206">
        <v>0.0094</v>
      </c>
      <c r="O15" s="206">
        <f>ROUND(E15*N15,2)</f>
        <v>0.07</v>
      </c>
      <c r="P15" s="206">
        <v>0.0</v>
      </c>
      <c r="Q15" s="206">
        <f>ROUND(E15*P15,2)</f>
        <v>0</v>
      </c>
      <c r="R15" s="208"/>
      <c r="S15" s="208" t="s">
        <v>200</v>
      </c>
      <c r="T15" s="209" t="s">
        <v>200</v>
      </c>
      <c r="U15" s="210">
        <v>0.864</v>
      </c>
      <c r="V15" s="210">
        <f>ROUND(E15*U15,2)</f>
        <v>6.22</v>
      </c>
      <c r="W15" s="210"/>
      <c r="X15" s="210" t="s">
        <v>201</v>
      </c>
      <c r="Y15" s="210" t="s">
        <v>202</v>
      </c>
      <c r="Z15" s="211"/>
      <c r="AA15" s="211"/>
      <c r="AB15" s="211"/>
      <c r="AC15" s="211"/>
      <c r="AD15" s="211"/>
      <c r="AE15" s="211"/>
      <c r="AF15" s="211"/>
      <c r="AG15" s="211" t="s">
        <v>203</v>
      </c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 outlineLevel="2">
      <c r="A16" s="212"/>
      <c r="B16" s="213"/>
      <c r="C16" s="240" t="s">
        <v>339</v>
      </c>
      <c r="D16" s="30"/>
      <c r="E16" s="30"/>
      <c r="F16" s="30"/>
      <c r="G16" s="30"/>
      <c r="H16" s="210"/>
      <c r="I16" s="210"/>
      <c r="J16" s="210"/>
      <c r="K16" s="210"/>
      <c r="L16" s="210"/>
      <c r="M16" s="210"/>
      <c r="N16" s="217"/>
      <c r="O16" s="217"/>
      <c r="P16" s="217"/>
      <c r="Q16" s="217"/>
      <c r="R16" s="210"/>
      <c r="S16" s="210"/>
      <c r="T16" s="210"/>
      <c r="U16" s="210"/>
      <c r="V16" s="210"/>
      <c r="W16" s="210"/>
      <c r="X16" s="210"/>
      <c r="Y16" s="210"/>
      <c r="Z16" s="211"/>
      <c r="AA16" s="211"/>
      <c r="AB16" s="211"/>
      <c r="AC16" s="211"/>
      <c r="AD16" s="211"/>
      <c r="AE16" s="211"/>
      <c r="AF16" s="211"/>
      <c r="AG16" s="211" t="s">
        <v>280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2">
      <c r="A17" s="212"/>
      <c r="B17" s="213"/>
      <c r="C17" s="214" t="s">
        <v>230</v>
      </c>
      <c r="D17" s="215"/>
      <c r="E17" s="216"/>
      <c r="F17" s="210"/>
      <c r="G17" s="21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205</v>
      </c>
      <c r="AH17" s="211">
        <v>0.0</v>
      </c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3">
      <c r="A18" s="212"/>
      <c r="B18" s="213"/>
      <c r="C18" s="214" t="s">
        <v>340</v>
      </c>
      <c r="D18" s="215"/>
      <c r="E18" s="216">
        <v>7.2</v>
      </c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1">
      <c r="A19" s="202">
        <v>4.0</v>
      </c>
      <c r="B19" s="203" t="s">
        <v>341</v>
      </c>
      <c r="C19" s="204" t="s">
        <v>342</v>
      </c>
      <c r="D19" s="205" t="s">
        <v>238</v>
      </c>
      <c r="E19" s="206">
        <v>7.2</v>
      </c>
      <c r="F19" s="207">
        <v>261.5</v>
      </c>
      <c r="G19" s="208">
        <f>ROUND(E19*F19,2)</f>
        <v>1882.8</v>
      </c>
      <c r="H19" s="207">
        <v>0.0</v>
      </c>
      <c r="I19" s="208">
        <f>ROUND(E19*H19,2)</f>
        <v>0</v>
      </c>
      <c r="J19" s="207">
        <v>261.5</v>
      </c>
      <c r="K19" s="208">
        <f>ROUND(E19*J19,2)</f>
        <v>1882.8</v>
      </c>
      <c r="L19" s="208">
        <v>21.0</v>
      </c>
      <c r="M19" s="208">
        <f>G19*(1+L19/100)</f>
        <v>2278.188</v>
      </c>
      <c r="N19" s="206">
        <v>0.0</v>
      </c>
      <c r="O19" s="206">
        <f>ROUND(E19*N19,2)</f>
        <v>0</v>
      </c>
      <c r="P19" s="206">
        <v>0.0</v>
      </c>
      <c r="Q19" s="206">
        <f>ROUND(E19*P19,2)</f>
        <v>0</v>
      </c>
      <c r="R19" s="208"/>
      <c r="S19" s="208" t="s">
        <v>200</v>
      </c>
      <c r="T19" s="209" t="s">
        <v>200</v>
      </c>
      <c r="U19" s="210">
        <v>0.371</v>
      </c>
      <c r="V19" s="210">
        <f>ROUND(E19*U19,2)</f>
        <v>2.67</v>
      </c>
      <c r="W19" s="210"/>
      <c r="X19" s="210" t="s">
        <v>201</v>
      </c>
      <c r="Y19" s="210" t="s">
        <v>202</v>
      </c>
      <c r="Z19" s="211"/>
      <c r="AA19" s="211"/>
      <c r="AB19" s="211"/>
      <c r="AC19" s="211"/>
      <c r="AD19" s="211"/>
      <c r="AE19" s="211"/>
      <c r="AF19" s="211"/>
      <c r="AG19" s="211" t="s">
        <v>203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2">
      <c r="A20" s="212"/>
      <c r="B20" s="213"/>
      <c r="C20" s="240" t="s">
        <v>339</v>
      </c>
      <c r="D20" s="30"/>
      <c r="E20" s="30"/>
      <c r="F20" s="30"/>
      <c r="G20" s="3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280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>
      <c r="A21" s="194" t="s">
        <v>195</v>
      </c>
      <c r="B21" s="195" t="s">
        <v>141</v>
      </c>
      <c r="C21" s="196" t="s">
        <v>142</v>
      </c>
      <c r="D21" s="197"/>
      <c r="E21" s="198"/>
      <c r="F21" s="199"/>
      <c r="G21" s="199">
        <f>SUMIF(AG22:AG29,"&lt;&gt;NOR",G22:G29)</f>
        <v>57470</v>
      </c>
      <c r="H21" s="199"/>
      <c r="I21" s="199">
        <f>SUM(I22:I29)</f>
        <v>0</v>
      </c>
      <c r="J21" s="199"/>
      <c r="K21" s="199">
        <f>SUM(K22:K29)</f>
        <v>57470</v>
      </c>
      <c r="L21" s="199"/>
      <c r="M21" s="199">
        <f>SUM(M22:M29)</f>
        <v>69538.7</v>
      </c>
      <c r="N21" s="198"/>
      <c r="O21" s="198">
        <f>SUM(O22:O29)</f>
        <v>0</v>
      </c>
      <c r="P21" s="198"/>
      <c r="Q21" s="198">
        <f>SUM(Q22:Q29)</f>
        <v>2.85</v>
      </c>
      <c r="R21" s="199"/>
      <c r="S21" s="199"/>
      <c r="T21" s="200"/>
      <c r="U21" s="201"/>
      <c r="V21" s="201">
        <f>SUM(V22:V29)</f>
        <v>17.61</v>
      </c>
      <c r="W21" s="201"/>
      <c r="X21" s="201"/>
      <c r="Y21" s="201"/>
      <c r="AG21" s="151" t="s">
        <v>196</v>
      </c>
    </row>
    <row r="22" ht="12.0" customHeight="1" outlineLevel="1">
      <c r="A22" s="218">
        <v>5.0</v>
      </c>
      <c r="B22" s="219" t="s">
        <v>343</v>
      </c>
      <c r="C22" s="220" t="s">
        <v>344</v>
      </c>
      <c r="D22" s="221" t="s">
        <v>345</v>
      </c>
      <c r="E22" s="222">
        <v>1.0</v>
      </c>
      <c r="F22" s="223">
        <v>30000.0</v>
      </c>
      <c r="G22" s="224">
        <f t="shared" ref="G22:G23" si="1">ROUND(E22*F22,2)</f>
        <v>30000</v>
      </c>
      <c r="H22" s="223">
        <v>0.0</v>
      </c>
      <c r="I22" s="224">
        <f t="shared" ref="I22:I23" si="2">ROUND(E22*H22,2)</f>
        <v>0</v>
      </c>
      <c r="J22" s="223">
        <v>30000.0</v>
      </c>
      <c r="K22" s="224">
        <f t="shared" ref="K22:K23" si="3">ROUND(E22*J22,2)</f>
        <v>30000</v>
      </c>
      <c r="L22" s="224">
        <v>21.0</v>
      </c>
      <c r="M22" s="224">
        <f t="shared" ref="M22:M23" si="4">G22*(1+L22/100)</f>
        <v>36300</v>
      </c>
      <c r="N22" s="222">
        <v>0.0</v>
      </c>
      <c r="O22" s="222">
        <f t="shared" ref="O22:O23" si="5">ROUND(E22*N22,2)</f>
        <v>0</v>
      </c>
      <c r="P22" s="222">
        <v>0.0</v>
      </c>
      <c r="Q22" s="222">
        <f t="shared" ref="Q22:Q23" si="6">ROUND(E22*P22,2)</f>
        <v>0</v>
      </c>
      <c r="R22" s="224"/>
      <c r="S22" s="224" t="s">
        <v>248</v>
      </c>
      <c r="T22" s="225" t="s">
        <v>249</v>
      </c>
      <c r="U22" s="210">
        <v>0.0</v>
      </c>
      <c r="V22" s="210">
        <f t="shared" ref="V22:V23" si="7">ROUND(E22*U22,2)</f>
        <v>0</v>
      </c>
      <c r="W22" s="210"/>
      <c r="X22" s="210" t="s">
        <v>201</v>
      </c>
      <c r="Y22" s="210" t="s">
        <v>202</v>
      </c>
      <c r="Z22" s="211"/>
      <c r="AA22" s="211"/>
      <c r="AB22" s="211"/>
      <c r="AC22" s="211"/>
      <c r="AD22" s="211"/>
      <c r="AE22" s="211"/>
      <c r="AF22" s="211"/>
      <c r="AG22" s="211" t="s">
        <v>203</v>
      </c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1">
      <c r="A23" s="202">
        <v>6.0</v>
      </c>
      <c r="B23" s="203" t="s">
        <v>346</v>
      </c>
      <c r="C23" s="204" t="s">
        <v>347</v>
      </c>
      <c r="D23" s="205" t="s">
        <v>199</v>
      </c>
      <c r="E23" s="206">
        <v>1.0</v>
      </c>
      <c r="F23" s="207">
        <v>21470.0</v>
      </c>
      <c r="G23" s="208">
        <f t="shared" si="1"/>
        <v>21470</v>
      </c>
      <c r="H23" s="207">
        <v>0.0</v>
      </c>
      <c r="I23" s="208">
        <f t="shared" si="2"/>
        <v>0</v>
      </c>
      <c r="J23" s="207">
        <v>21470.0</v>
      </c>
      <c r="K23" s="208">
        <f t="shared" si="3"/>
        <v>21470</v>
      </c>
      <c r="L23" s="208">
        <v>21.0</v>
      </c>
      <c r="M23" s="208">
        <f t="shared" si="4"/>
        <v>25978.7</v>
      </c>
      <c r="N23" s="206">
        <v>0.0</v>
      </c>
      <c r="O23" s="206">
        <f t="shared" si="5"/>
        <v>0</v>
      </c>
      <c r="P23" s="206">
        <v>2.85</v>
      </c>
      <c r="Q23" s="206">
        <f t="shared" si="6"/>
        <v>2.85</v>
      </c>
      <c r="R23" s="208"/>
      <c r="S23" s="208" t="s">
        <v>200</v>
      </c>
      <c r="T23" s="209" t="s">
        <v>200</v>
      </c>
      <c r="U23" s="210">
        <v>17.607</v>
      </c>
      <c r="V23" s="210">
        <f t="shared" si="7"/>
        <v>17.61</v>
      </c>
      <c r="W23" s="210"/>
      <c r="X23" s="210" t="s">
        <v>201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203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2">
      <c r="A24" s="212"/>
      <c r="B24" s="213"/>
      <c r="C24" s="240" t="s">
        <v>348</v>
      </c>
      <c r="D24" s="30"/>
      <c r="E24" s="30"/>
      <c r="F24" s="30"/>
      <c r="G24" s="30"/>
      <c r="H24" s="210"/>
      <c r="I24" s="210"/>
      <c r="J24" s="210"/>
      <c r="K24" s="210"/>
      <c r="L24" s="210"/>
      <c r="M24" s="210"/>
      <c r="N24" s="217"/>
      <c r="O24" s="217"/>
      <c r="P24" s="217"/>
      <c r="Q24" s="217"/>
      <c r="R24" s="210"/>
      <c r="S24" s="210"/>
      <c r="T24" s="210"/>
      <c r="U24" s="210"/>
      <c r="V24" s="210"/>
      <c r="W24" s="210"/>
      <c r="X24" s="210"/>
      <c r="Y24" s="210"/>
      <c r="Z24" s="211"/>
      <c r="AA24" s="211"/>
      <c r="AB24" s="211"/>
      <c r="AC24" s="211"/>
      <c r="AD24" s="211"/>
      <c r="AE24" s="211"/>
      <c r="AF24" s="211"/>
      <c r="AG24" s="211" t="s">
        <v>280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41" t="str">
        <f>C24</f>
        <v>Včetně bourání geotextilií, výplně otvorů tvárnic, drenáží, trubek a dilatačních prvků apod. zabudovaných v bouraných konstrukcích.</v>
      </c>
      <c r="BB24" s="211"/>
      <c r="BC24" s="211"/>
      <c r="BD24" s="211"/>
      <c r="BE24" s="211"/>
      <c r="BF24" s="211"/>
      <c r="BG24" s="211"/>
      <c r="BH24" s="211"/>
    </row>
    <row r="25" ht="12.0" customHeight="1" outlineLevel="2">
      <c r="A25" s="212"/>
      <c r="B25" s="213"/>
      <c r="C25" s="214" t="s">
        <v>230</v>
      </c>
      <c r="D25" s="215"/>
      <c r="E25" s="216"/>
      <c r="F25" s="210"/>
      <c r="G25" s="210"/>
      <c r="H25" s="210"/>
      <c r="I25" s="210"/>
      <c r="J25" s="210"/>
      <c r="K25" s="210"/>
      <c r="L25" s="210"/>
      <c r="M25" s="210"/>
      <c r="N25" s="217"/>
      <c r="O25" s="217"/>
      <c r="P25" s="217"/>
      <c r="Q25" s="217"/>
      <c r="R25" s="210"/>
      <c r="S25" s="210"/>
      <c r="T25" s="210"/>
      <c r="U25" s="210"/>
      <c r="V25" s="210"/>
      <c r="W25" s="210"/>
      <c r="X25" s="210"/>
      <c r="Y25" s="210"/>
      <c r="Z25" s="211"/>
      <c r="AA25" s="211"/>
      <c r="AB25" s="211"/>
      <c r="AC25" s="211"/>
      <c r="AD25" s="211"/>
      <c r="AE25" s="211"/>
      <c r="AF25" s="211"/>
      <c r="AG25" s="211" t="s">
        <v>205</v>
      </c>
      <c r="AH25" s="211">
        <v>0.0</v>
      </c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ht="12.0" customHeight="1" outlineLevel="3">
      <c r="A26" s="212"/>
      <c r="B26" s="213"/>
      <c r="C26" s="214" t="s">
        <v>349</v>
      </c>
      <c r="D26" s="215"/>
      <c r="E26" s="216">
        <v>1.0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 outlineLevel="1">
      <c r="A27" s="218">
        <v>7.0</v>
      </c>
      <c r="B27" s="219" t="s">
        <v>350</v>
      </c>
      <c r="C27" s="220" t="s">
        <v>351</v>
      </c>
      <c r="D27" s="221" t="s">
        <v>345</v>
      </c>
      <c r="E27" s="222">
        <v>2.0</v>
      </c>
      <c r="F27" s="223">
        <v>1500.0</v>
      </c>
      <c r="G27" s="224">
        <f t="shared" ref="G27:G29" si="8">ROUND(E27*F27,2)</f>
        <v>3000</v>
      </c>
      <c r="H27" s="223">
        <v>0.0</v>
      </c>
      <c r="I27" s="224">
        <f t="shared" ref="I27:I29" si="9">ROUND(E27*H27,2)</f>
        <v>0</v>
      </c>
      <c r="J27" s="223">
        <v>1500.0</v>
      </c>
      <c r="K27" s="224">
        <f t="shared" ref="K27:K29" si="10">ROUND(E27*J27,2)</f>
        <v>3000</v>
      </c>
      <c r="L27" s="224">
        <v>21.0</v>
      </c>
      <c r="M27" s="224">
        <f t="shared" ref="M27:M29" si="11">G27*(1+L27/100)</f>
        <v>3630</v>
      </c>
      <c r="N27" s="222">
        <v>0.0</v>
      </c>
      <c r="O27" s="222">
        <f t="shared" ref="O27:O29" si="12">ROUND(E27*N27,2)</f>
        <v>0</v>
      </c>
      <c r="P27" s="222">
        <v>0.0</v>
      </c>
      <c r="Q27" s="222">
        <f t="shared" ref="Q27:Q29" si="13">ROUND(E27*P27,2)</f>
        <v>0</v>
      </c>
      <c r="R27" s="224"/>
      <c r="S27" s="224" t="s">
        <v>248</v>
      </c>
      <c r="T27" s="225" t="s">
        <v>249</v>
      </c>
      <c r="U27" s="210">
        <v>0.0</v>
      </c>
      <c r="V27" s="210">
        <f t="shared" ref="V27:V29" si="14">ROUND(E27*U27,2)</f>
        <v>0</v>
      </c>
      <c r="W27" s="210"/>
      <c r="X27" s="210" t="s">
        <v>201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203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 outlineLevel="1">
      <c r="A28" s="218">
        <v>8.0</v>
      </c>
      <c r="B28" s="219" t="s">
        <v>352</v>
      </c>
      <c r="C28" s="220" t="s">
        <v>353</v>
      </c>
      <c r="D28" s="221" t="s">
        <v>345</v>
      </c>
      <c r="E28" s="222">
        <v>1.0</v>
      </c>
      <c r="F28" s="223">
        <v>1500.0</v>
      </c>
      <c r="G28" s="224">
        <f t="shared" si="8"/>
        <v>1500</v>
      </c>
      <c r="H28" s="223">
        <v>0.0</v>
      </c>
      <c r="I28" s="224">
        <f t="shared" si="9"/>
        <v>0</v>
      </c>
      <c r="J28" s="223">
        <v>1500.0</v>
      </c>
      <c r="K28" s="224">
        <f t="shared" si="10"/>
        <v>1500</v>
      </c>
      <c r="L28" s="224">
        <v>21.0</v>
      </c>
      <c r="M28" s="224">
        <f t="shared" si="11"/>
        <v>1815</v>
      </c>
      <c r="N28" s="222">
        <v>0.0</v>
      </c>
      <c r="O28" s="222">
        <f t="shared" si="12"/>
        <v>0</v>
      </c>
      <c r="P28" s="222">
        <v>0.0</v>
      </c>
      <c r="Q28" s="222">
        <f t="shared" si="13"/>
        <v>0</v>
      </c>
      <c r="R28" s="224"/>
      <c r="S28" s="224" t="s">
        <v>248</v>
      </c>
      <c r="T28" s="225" t="s">
        <v>249</v>
      </c>
      <c r="U28" s="210">
        <v>0.0</v>
      </c>
      <c r="V28" s="210">
        <f t="shared" si="14"/>
        <v>0</v>
      </c>
      <c r="W28" s="210"/>
      <c r="X28" s="210" t="s">
        <v>201</v>
      </c>
      <c r="Y28" s="210" t="s">
        <v>202</v>
      </c>
      <c r="Z28" s="211"/>
      <c r="AA28" s="211"/>
      <c r="AB28" s="211"/>
      <c r="AC28" s="211"/>
      <c r="AD28" s="211"/>
      <c r="AE28" s="211"/>
      <c r="AF28" s="211"/>
      <c r="AG28" s="211" t="s">
        <v>203</v>
      </c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ht="12.0" customHeight="1" outlineLevel="1">
      <c r="A29" s="218">
        <v>9.0</v>
      </c>
      <c r="B29" s="219" t="s">
        <v>354</v>
      </c>
      <c r="C29" s="220" t="s">
        <v>355</v>
      </c>
      <c r="D29" s="221" t="s">
        <v>345</v>
      </c>
      <c r="E29" s="222">
        <v>1.0</v>
      </c>
      <c r="F29" s="223">
        <v>1500.0</v>
      </c>
      <c r="G29" s="224">
        <f t="shared" si="8"/>
        <v>1500</v>
      </c>
      <c r="H29" s="223">
        <v>0.0</v>
      </c>
      <c r="I29" s="224">
        <f t="shared" si="9"/>
        <v>0</v>
      </c>
      <c r="J29" s="223">
        <v>1500.0</v>
      </c>
      <c r="K29" s="224">
        <f t="shared" si="10"/>
        <v>1500</v>
      </c>
      <c r="L29" s="224">
        <v>21.0</v>
      </c>
      <c r="M29" s="224">
        <f t="shared" si="11"/>
        <v>1815</v>
      </c>
      <c r="N29" s="222">
        <v>0.0</v>
      </c>
      <c r="O29" s="222">
        <f t="shared" si="12"/>
        <v>0</v>
      </c>
      <c r="P29" s="222">
        <v>0.0</v>
      </c>
      <c r="Q29" s="222">
        <f t="shared" si="13"/>
        <v>0</v>
      </c>
      <c r="R29" s="224"/>
      <c r="S29" s="224" t="s">
        <v>248</v>
      </c>
      <c r="T29" s="225" t="s">
        <v>249</v>
      </c>
      <c r="U29" s="210">
        <v>0.0</v>
      </c>
      <c r="V29" s="210">
        <f t="shared" si="14"/>
        <v>0</v>
      </c>
      <c r="W29" s="210"/>
      <c r="X29" s="210" t="s">
        <v>201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203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>
      <c r="A30" s="194" t="s">
        <v>195</v>
      </c>
      <c r="B30" s="195" t="s">
        <v>160</v>
      </c>
      <c r="C30" s="196" t="s">
        <v>161</v>
      </c>
      <c r="D30" s="197"/>
      <c r="E30" s="198"/>
      <c r="F30" s="199"/>
      <c r="G30" s="199">
        <f>SUMIF(AG31:AG40,"&lt;&gt;NOR",G31:G40)</f>
        <v>46486.84</v>
      </c>
      <c r="H30" s="199"/>
      <c r="I30" s="199">
        <f>SUM(I31:I40)</f>
        <v>0</v>
      </c>
      <c r="J30" s="199"/>
      <c r="K30" s="199">
        <f>SUM(K31:K40)</f>
        <v>46486.84</v>
      </c>
      <c r="L30" s="199"/>
      <c r="M30" s="199">
        <f>SUM(M31:M40)</f>
        <v>56249.0764</v>
      </c>
      <c r="N30" s="198"/>
      <c r="O30" s="198">
        <f>SUM(O31:O40)</f>
        <v>0</v>
      </c>
      <c r="P30" s="198"/>
      <c r="Q30" s="198">
        <f>SUM(Q31:Q40)</f>
        <v>0</v>
      </c>
      <c r="R30" s="199"/>
      <c r="S30" s="199"/>
      <c r="T30" s="200"/>
      <c r="U30" s="201"/>
      <c r="V30" s="201">
        <f>SUM(V31:V40)</f>
        <v>15.78</v>
      </c>
      <c r="W30" s="201"/>
      <c r="X30" s="201"/>
      <c r="Y30" s="201"/>
      <c r="AG30" s="151" t="s">
        <v>196</v>
      </c>
    </row>
    <row r="31" ht="12.0" customHeight="1" outlineLevel="1">
      <c r="A31" s="202">
        <v>10.0</v>
      </c>
      <c r="B31" s="203" t="s">
        <v>356</v>
      </c>
      <c r="C31" s="204" t="s">
        <v>357</v>
      </c>
      <c r="D31" s="205" t="s">
        <v>306</v>
      </c>
      <c r="E31" s="206">
        <v>32.2095</v>
      </c>
      <c r="F31" s="207">
        <v>371.0</v>
      </c>
      <c r="G31" s="208">
        <f>ROUND(E31*F31,2)</f>
        <v>11949.72</v>
      </c>
      <c r="H31" s="207">
        <v>0.0</v>
      </c>
      <c r="I31" s="208">
        <f>ROUND(E31*H31,2)</f>
        <v>0</v>
      </c>
      <c r="J31" s="207">
        <v>371.0</v>
      </c>
      <c r="K31" s="208">
        <f>ROUND(E31*J31,2)</f>
        <v>11949.72</v>
      </c>
      <c r="L31" s="208">
        <v>21.0</v>
      </c>
      <c r="M31" s="208">
        <f>G31*(1+L31/100)</f>
        <v>14459.1612</v>
      </c>
      <c r="N31" s="206">
        <v>0.0</v>
      </c>
      <c r="O31" s="206">
        <f>ROUND(E31*N31,2)</f>
        <v>0</v>
      </c>
      <c r="P31" s="206">
        <v>0.0</v>
      </c>
      <c r="Q31" s="206">
        <f>ROUND(E31*P31,2)</f>
        <v>0</v>
      </c>
      <c r="R31" s="208"/>
      <c r="S31" s="208" t="s">
        <v>200</v>
      </c>
      <c r="T31" s="209" t="s">
        <v>200</v>
      </c>
      <c r="U31" s="210">
        <v>0.49</v>
      </c>
      <c r="V31" s="210">
        <f>ROUND(E31*U31,2)</f>
        <v>15.78</v>
      </c>
      <c r="W31" s="210"/>
      <c r="X31" s="210" t="s">
        <v>358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359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 outlineLevel="2">
      <c r="A32" s="212"/>
      <c r="B32" s="213"/>
      <c r="C32" s="240" t="s">
        <v>360</v>
      </c>
      <c r="D32" s="30"/>
      <c r="E32" s="30"/>
      <c r="F32" s="30"/>
      <c r="G32" s="30"/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280</v>
      </c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ht="12.0" customHeight="1" outlineLevel="1">
      <c r="A33" s="202">
        <v>11.0</v>
      </c>
      <c r="B33" s="203" t="s">
        <v>361</v>
      </c>
      <c r="C33" s="204" t="s">
        <v>362</v>
      </c>
      <c r="D33" s="205" t="s">
        <v>306</v>
      </c>
      <c r="E33" s="206">
        <v>803.8755</v>
      </c>
      <c r="F33" s="207">
        <v>30.7</v>
      </c>
      <c r="G33" s="208">
        <f>ROUND(E33*F33,2)</f>
        <v>24678.98</v>
      </c>
      <c r="H33" s="207">
        <v>0.0</v>
      </c>
      <c r="I33" s="208">
        <f>ROUND(E33*H33,2)</f>
        <v>0</v>
      </c>
      <c r="J33" s="207">
        <v>30.7</v>
      </c>
      <c r="K33" s="208">
        <f>ROUND(E33*J33,2)</f>
        <v>24678.98</v>
      </c>
      <c r="L33" s="208">
        <v>21.0</v>
      </c>
      <c r="M33" s="208">
        <f>G33*(1+L33/100)</f>
        <v>29861.5658</v>
      </c>
      <c r="N33" s="206">
        <v>0.0</v>
      </c>
      <c r="O33" s="206">
        <f>ROUND(E33*N33,2)</f>
        <v>0</v>
      </c>
      <c r="P33" s="206">
        <v>0.0</v>
      </c>
      <c r="Q33" s="206">
        <f>ROUND(E33*P33,2)</f>
        <v>0</v>
      </c>
      <c r="R33" s="208"/>
      <c r="S33" s="208" t="s">
        <v>200</v>
      </c>
      <c r="T33" s="209" t="s">
        <v>200</v>
      </c>
      <c r="U33" s="210">
        <v>0.0</v>
      </c>
      <c r="V33" s="210">
        <f>ROUND(E33*U33,2)</f>
        <v>0</v>
      </c>
      <c r="W33" s="210"/>
      <c r="X33" s="210" t="s">
        <v>201</v>
      </c>
      <c r="Y33" s="210" t="s">
        <v>202</v>
      </c>
      <c r="Z33" s="211"/>
      <c r="AA33" s="211"/>
      <c r="AB33" s="211"/>
      <c r="AC33" s="211"/>
      <c r="AD33" s="211"/>
      <c r="AE33" s="211"/>
      <c r="AF33" s="211"/>
      <c r="AG33" s="211" t="s">
        <v>203</v>
      </c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2">
      <c r="A34" s="212"/>
      <c r="B34" s="213"/>
      <c r="C34" s="214" t="s">
        <v>363</v>
      </c>
      <c r="D34" s="215"/>
      <c r="E34" s="216">
        <v>11.9025</v>
      </c>
      <c r="F34" s="210"/>
      <c r="G34" s="210"/>
      <c r="H34" s="210"/>
      <c r="I34" s="210"/>
      <c r="J34" s="210"/>
      <c r="K34" s="210"/>
      <c r="L34" s="210"/>
      <c r="M34" s="210"/>
      <c r="N34" s="217"/>
      <c r="O34" s="217"/>
      <c r="P34" s="217"/>
      <c r="Q34" s="217"/>
      <c r="R34" s="210"/>
      <c r="S34" s="210"/>
      <c r="T34" s="210"/>
      <c r="U34" s="210"/>
      <c r="V34" s="210"/>
      <c r="W34" s="210"/>
      <c r="X34" s="210"/>
      <c r="Y34" s="210"/>
      <c r="Z34" s="211"/>
      <c r="AA34" s="211"/>
      <c r="AB34" s="211"/>
      <c r="AC34" s="211"/>
      <c r="AD34" s="211"/>
      <c r="AE34" s="211"/>
      <c r="AF34" s="211"/>
      <c r="AG34" s="211" t="s">
        <v>205</v>
      </c>
      <c r="AH34" s="211">
        <v>0.0</v>
      </c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3">
      <c r="A35" s="212"/>
      <c r="B35" s="213"/>
      <c r="C35" s="214" t="s">
        <v>364</v>
      </c>
      <c r="D35" s="215"/>
      <c r="E35" s="216">
        <v>680.823</v>
      </c>
      <c r="F35" s="210"/>
      <c r="G35" s="210"/>
      <c r="H35" s="210"/>
      <c r="I35" s="210"/>
      <c r="J35" s="210"/>
      <c r="K35" s="210"/>
      <c r="L35" s="210"/>
      <c r="M35" s="210"/>
      <c r="N35" s="217"/>
      <c r="O35" s="217"/>
      <c r="P35" s="217"/>
      <c r="Q35" s="217"/>
      <c r="R35" s="210"/>
      <c r="S35" s="210"/>
      <c r="T35" s="210"/>
      <c r="U35" s="210"/>
      <c r="V35" s="210"/>
      <c r="W35" s="210"/>
      <c r="X35" s="210"/>
      <c r="Y35" s="210"/>
      <c r="Z35" s="211"/>
      <c r="AA35" s="211"/>
      <c r="AB35" s="211"/>
      <c r="AC35" s="211"/>
      <c r="AD35" s="211"/>
      <c r="AE35" s="211"/>
      <c r="AF35" s="211"/>
      <c r="AG35" s="211" t="s">
        <v>205</v>
      </c>
      <c r="AH35" s="211">
        <v>0.0</v>
      </c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ht="12.0" customHeight="1" outlineLevel="3">
      <c r="A36" s="212"/>
      <c r="B36" s="213"/>
      <c r="C36" s="214" t="s">
        <v>365</v>
      </c>
      <c r="D36" s="215"/>
      <c r="E36" s="216">
        <v>111.15</v>
      </c>
      <c r="F36" s="210"/>
      <c r="G36" s="210"/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205</v>
      </c>
      <c r="AH36" s="211">
        <v>0.0</v>
      </c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1">
      <c r="A37" s="202">
        <v>12.0</v>
      </c>
      <c r="B37" s="203" t="s">
        <v>366</v>
      </c>
      <c r="C37" s="204" t="s">
        <v>367</v>
      </c>
      <c r="D37" s="205" t="s">
        <v>306</v>
      </c>
      <c r="E37" s="206">
        <v>2.85</v>
      </c>
      <c r="F37" s="207">
        <v>90.1</v>
      </c>
      <c r="G37" s="208">
        <f>ROUND(E37*F37,2)</f>
        <v>256.79</v>
      </c>
      <c r="H37" s="207">
        <v>0.0</v>
      </c>
      <c r="I37" s="208">
        <f>ROUND(E37*H37,2)</f>
        <v>0</v>
      </c>
      <c r="J37" s="207">
        <v>90.1</v>
      </c>
      <c r="K37" s="208">
        <f>ROUND(E37*J37,2)</f>
        <v>256.79</v>
      </c>
      <c r="L37" s="208">
        <v>21.0</v>
      </c>
      <c r="M37" s="208">
        <f>G37*(1+L37/100)</f>
        <v>310.7159</v>
      </c>
      <c r="N37" s="206">
        <v>0.0</v>
      </c>
      <c r="O37" s="206">
        <f>ROUND(E37*N37,2)</f>
        <v>0</v>
      </c>
      <c r="P37" s="206">
        <v>0.0</v>
      </c>
      <c r="Q37" s="206">
        <f>ROUND(E37*P37,2)</f>
        <v>0</v>
      </c>
      <c r="R37" s="208"/>
      <c r="S37" s="208" t="s">
        <v>200</v>
      </c>
      <c r="T37" s="209" t="s">
        <v>200</v>
      </c>
      <c r="U37" s="210">
        <v>0.0</v>
      </c>
      <c r="V37" s="210">
        <f>ROUND(E37*U37,2)</f>
        <v>0</v>
      </c>
      <c r="W37" s="210"/>
      <c r="X37" s="210" t="s">
        <v>201</v>
      </c>
      <c r="Y37" s="210" t="s">
        <v>202</v>
      </c>
      <c r="Z37" s="211"/>
      <c r="AA37" s="211"/>
      <c r="AB37" s="211"/>
      <c r="AC37" s="211"/>
      <c r="AD37" s="211"/>
      <c r="AE37" s="211"/>
      <c r="AF37" s="211"/>
      <c r="AG37" s="211" t="s">
        <v>203</v>
      </c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2">
      <c r="A38" s="212"/>
      <c r="B38" s="213"/>
      <c r="C38" s="214" t="s">
        <v>368</v>
      </c>
      <c r="D38" s="215"/>
      <c r="E38" s="216">
        <v>2.85</v>
      </c>
      <c r="F38" s="210"/>
      <c r="G38" s="210"/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205</v>
      </c>
      <c r="AH38" s="211">
        <v>0.0</v>
      </c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1">
      <c r="A39" s="202">
        <v>13.0</v>
      </c>
      <c r="B39" s="203" t="s">
        <v>369</v>
      </c>
      <c r="C39" s="204" t="s">
        <v>370</v>
      </c>
      <c r="D39" s="205" t="s">
        <v>306</v>
      </c>
      <c r="E39" s="206">
        <v>17.457</v>
      </c>
      <c r="F39" s="207">
        <v>550.0</v>
      </c>
      <c r="G39" s="208">
        <f>ROUND(E39*F39,2)</f>
        <v>9601.35</v>
      </c>
      <c r="H39" s="207">
        <v>0.0</v>
      </c>
      <c r="I39" s="208">
        <f>ROUND(E39*H39,2)</f>
        <v>0</v>
      </c>
      <c r="J39" s="207">
        <v>550.0</v>
      </c>
      <c r="K39" s="208">
        <f>ROUND(E39*J39,2)</f>
        <v>9601.35</v>
      </c>
      <c r="L39" s="208">
        <v>21.0</v>
      </c>
      <c r="M39" s="208">
        <f>G39*(1+L39/100)</f>
        <v>11617.6335</v>
      </c>
      <c r="N39" s="206">
        <v>0.0</v>
      </c>
      <c r="O39" s="206">
        <f>ROUND(E39*N39,2)</f>
        <v>0</v>
      </c>
      <c r="P39" s="206">
        <v>0.0</v>
      </c>
      <c r="Q39" s="206">
        <f>ROUND(E39*P39,2)</f>
        <v>0</v>
      </c>
      <c r="R39" s="208"/>
      <c r="S39" s="208" t="s">
        <v>200</v>
      </c>
      <c r="T39" s="209" t="s">
        <v>200</v>
      </c>
      <c r="U39" s="210">
        <v>0.0</v>
      </c>
      <c r="V39" s="210">
        <f>ROUND(E39*U39,2)</f>
        <v>0</v>
      </c>
      <c r="W39" s="210"/>
      <c r="X39" s="210" t="s">
        <v>201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203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2">
      <c r="A40" s="212"/>
      <c r="B40" s="213"/>
      <c r="C40" s="214" t="s">
        <v>371</v>
      </c>
      <c r="D40" s="215"/>
      <c r="E40" s="216">
        <v>17.457</v>
      </c>
      <c r="F40" s="210"/>
      <c r="G40" s="210"/>
      <c r="H40" s="210"/>
      <c r="I40" s="210"/>
      <c r="J40" s="210"/>
      <c r="K40" s="210"/>
      <c r="L40" s="210"/>
      <c r="M40" s="210"/>
      <c r="N40" s="217"/>
      <c r="O40" s="217"/>
      <c r="P40" s="217"/>
      <c r="Q40" s="217"/>
      <c r="R40" s="210"/>
      <c r="S40" s="210"/>
      <c r="T40" s="210"/>
      <c r="U40" s="210"/>
      <c r="V40" s="210"/>
      <c r="W40" s="210"/>
      <c r="X40" s="210"/>
      <c r="Y40" s="210"/>
      <c r="Z40" s="211"/>
      <c r="AA40" s="211"/>
      <c r="AB40" s="211"/>
      <c r="AC40" s="211"/>
      <c r="AD40" s="211"/>
      <c r="AE40" s="211"/>
      <c r="AF40" s="211"/>
      <c r="AG40" s="211" t="s">
        <v>205</v>
      </c>
      <c r="AH40" s="211">
        <v>0.0</v>
      </c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ht="12.0" customHeight="1">
      <c r="A41" s="174"/>
      <c r="B41" s="178"/>
      <c r="C41" s="226"/>
      <c r="D41" s="180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AE41" s="151">
        <v>12.0</v>
      </c>
      <c r="AF41" s="151">
        <v>21.0</v>
      </c>
      <c r="AG41" s="151" t="s">
        <v>181</v>
      </c>
    </row>
    <row r="42" ht="12.0" customHeight="1">
      <c r="A42" s="227"/>
      <c r="B42" s="228" t="s">
        <v>14</v>
      </c>
      <c r="C42" s="229"/>
      <c r="D42" s="230"/>
      <c r="E42" s="231"/>
      <c r="F42" s="231"/>
      <c r="G42" s="232">
        <f>G8+G21+G30</f>
        <v>119157.28</v>
      </c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AE42" s="151">
        <f>SUMIF(L7:L40,AE41,G7:G40)</f>
        <v>0</v>
      </c>
      <c r="AF42" s="151">
        <f>SUMIF(L7:L40,AF41,G7:G40)</f>
        <v>119157.28</v>
      </c>
      <c r="AG42" s="151" t="s">
        <v>224</v>
      </c>
    </row>
    <row r="43" ht="12.0" customHeight="1">
      <c r="A43" s="174"/>
      <c r="B43" s="178"/>
      <c r="C43" s="226"/>
      <c r="D43" s="180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</row>
    <row r="44" ht="12.0" customHeight="1">
      <c r="A44" s="174"/>
      <c r="B44" s="178"/>
      <c r="C44" s="226"/>
      <c r="D44" s="180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</row>
    <row r="45" ht="12.0" customHeight="1">
      <c r="A45" s="174" t="s">
        <v>225</v>
      </c>
      <c r="D45" s="180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</row>
    <row r="46" ht="12.0" customHeight="1">
      <c r="A46" s="233"/>
      <c r="B46" s="30"/>
      <c r="C46" s="30"/>
      <c r="D46" s="30"/>
      <c r="E46" s="30"/>
      <c r="F46" s="30"/>
      <c r="G46" s="23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AG46" s="151" t="s">
        <v>226</v>
      </c>
    </row>
    <row r="47" ht="12.0" customHeight="1">
      <c r="A47" s="235"/>
      <c r="G47" s="236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</row>
    <row r="48" ht="12.0" customHeight="1">
      <c r="A48" s="235"/>
      <c r="G48" s="236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</row>
    <row r="49" ht="12.0" customHeight="1">
      <c r="A49" s="235"/>
      <c r="G49" s="236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</row>
    <row r="50" ht="12.0" customHeight="1">
      <c r="A50" s="237"/>
      <c r="B50" s="41"/>
      <c r="C50" s="41"/>
      <c r="D50" s="41"/>
      <c r="E50" s="41"/>
      <c r="F50" s="41"/>
      <c r="G50" s="238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</row>
    <row r="51" ht="12.0" customHeight="1">
      <c r="A51" s="174"/>
      <c r="B51" s="178"/>
      <c r="C51" s="226"/>
      <c r="D51" s="180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</row>
    <row r="52" ht="12.0" customHeight="1">
      <c r="B52" s="183"/>
      <c r="C52" s="239"/>
      <c r="D52" s="123"/>
      <c r="AG52" s="151" t="s">
        <v>227</v>
      </c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0">
    <mergeCell ref="C32:G32"/>
    <mergeCell ref="A45:C45"/>
    <mergeCell ref="A46:G50"/>
    <mergeCell ref="A1:G1"/>
    <mergeCell ref="C2:G2"/>
    <mergeCell ref="C3:G3"/>
    <mergeCell ref="C4:G4"/>
    <mergeCell ref="C16:G16"/>
    <mergeCell ref="C20:G20"/>
    <mergeCell ref="C24:G24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52</v>
      </c>
      <c r="C3" s="176" t="s">
        <v>53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54</v>
      </c>
      <c r="C4" s="186" t="s">
        <v>53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129</v>
      </c>
      <c r="C8" s="196" t="s">
        <v>130</v>
      </c>
      <c r="D8" s="197"/>
      <c r="E8" s="198"/>
      <c r="F8" s="199"/>
      <c r="G8" s="199">
        <f>SUMIF(AG9:AG44,"&lt;&gt;NOR",G9:G44)</f>
        <v>219443.35</v>
      </c>
      <c r="H8" s="199"/>
      <c r="I8" s="199">
        <f>SUM(I9:I44)</f>
        <v>150006.32</v>
      </c>
      <c r="J8" s="199"/>
      <c r="K8" s="199">
        <f>SUM(K9:K44)</f>
        <v>69437.02</v>
      </c>
      <c r="L8" s="199"/>
      <c r="M8" s="199">
        <f>SUM(M9:M44)</f>
        <v>265526.4535</v>
      </c>
      <c r="N8" s="198"/>
      <c r="O8" s="198">
        <f>SUM(O9:O44)</f>
        <v>20.49</v>
      </c>
      <c r="P8" s="198"/>
      <c r="Q8" s="198">
        <f>SUM(Q9:Q44)</f>
        <v>0</v>
      </c>
      <c r="R8" s="199"/>
      <c r="S8" s="199"/>
      <c r="T8" s="200"/>
      <c r="U8" s="201"/>
      <c r="V8" s="201">
        <f>SUM(V9:V44)</f>
        <v>91.78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256</v>
      </c>
      <c r="C9" s="204" t="s">
        <v>257</v>
      </c>
      <c r="D9" s="205" t="s">
        <v>238</v>
      </c>
      <c r="E9" s="206">
        <v>3.85</v>
      </c>
      <c r="F9" s="207">
        <v>194.5</v>
      </c>
      <c r="G9" s="208">
        <f>ROUND(E9*F9,2)</f>
        <v>748.83</v>
      </c>
      <c r="H9" s="207">
        <v>156.97</v>
      </c>
      <c r="I9" s="208">
        <f>ROUND(E9*H9,2)</f>
        <v>604.33</v>
      </c>
      <c r="J9" s="207">
        <v>37.53</v>
      </c>
      <c r="K9" s="208">
        <f>ROUND(E9*J9,2)</f>
        <v>144.49</v>
      </c>
      <c r="L9" s="208">
        <v>21.0</v>
      </c>
      <c r="M9" s="208">
        <f>G9*(1+L9/100)</f>
        <v>906.0843</v>
      </c>
      <c r="N9" s="206">
        <v>0.345</v>
      </c>
      <c r="O9" s="206">
        <f>ROUND(E9*N9,2)</f>
        <v>1.33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0.03</v>
      </c>
      <c r="V9" s="210">
        <f>ROUND(E9*U9,2)</f>
        <v>0.12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372</v>
      </c>
      <c r="D10" s="215"/>
      <c r="E10" s="216">
        <v>2.1</v>
      </c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14" t="s">
        <v>373</v>
      </c>
      <c r="D11" s="215"/>
      <c r="E11" s="216">
        <v>1.75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1">
      <c r="A12" s="202">
        <v>2.0</v>
      </c>
      <c r="B12" s="203" t="s">
        <v>374</v>
      </c>
      <c r="C12" s="204" t="s">
        <v>375</v>
      </c>
      <c r="D12" s="205" t="s">
        <v>199</v>
      </c>
      <c r="E12" s="206">
        <v>5.81784</v>
      </c>
      <c r="F12" s="207">
        <v>6460.0</v>
      </c>
      <c r="G12" s="208">
        <f>ROUND(E12*F12,2)</f>
        <v>37583.25</v>
      </c>
      <c r="H12" s="207">
        <v>3711.79</v>
      </c>
      <c r="I12" s="208">
        <f>ROUND(E12*H12,2)</f>
        <v>21594.6</v>
      </c>
      <c r="J12" s="207">
        <v>2748.21</v>
      </c>
      <c r="K12" s="208">
        <f>ROUND(E12*J12,2)</f>
        <v>15988.65</v>
      </c>
      <c r="L12" s="208">
        <v>21.0</v>
      </c>
      <c r="M12" s="208">
        <f>G12*(1+L12/100)</f>
        <v>45475.7325</v>
      </c>
      <c r="N12" s="206">
        <v>2.52508</v>
      </c>
      <c r="O12" s="206">
        <f>ROUND(E12*N12,2)</f>
        <v>14.69</v>
      </c>
      <c r="P12" s="206">
        <v>0.0</v>
      </c>
      <c r="Q12" s="206">
        <f>ROUND(E12*P12,2)</f>
        <v>0</v>
      </c>
      <c r="R12" s="208"/>
      <c r="S12" s="208" t="s">
        <v>200</v>
      </c>
      <c r="T12" s="209" t="s">
        <v>200</v>
      </c>
      <c r="U12" s="210">
        <v>3.68</v>
      </c>
      <c r="V12" s="210">
        <f>ROUND(E12*U12,2)</f>
        <v>21.41</v>
      </c>
      <c r="W12" s="210"/>
      <c r="X12" s="210" t="s">
        <v>201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203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2">
      <c r="A13" s="212"/>
      <c r="B13" s="213"/>
      <c r="C13" s="214" t="s">
        <v>376</v>
      </c>
      <c r="D13" s="215"/>
      <c r="E13" s="216">
        <v>0.984</v>
      </c>
      <c r="F13" s="210"/>
      <c r="G13" s="21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205</v>
      </c>
      <c r="AH13" s="211">
        <v>0.0</v>
      </c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3">
      <c r="A14" s="212"/>
      <c r="B14" s="213"/>
      <c r="C14" s="214" t="s">
        <v>377</v>
      </c>
      <c r="D14" s="215"/>
      <c r="E14" s="216">
        <v>0.82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3">
      <c r="A15" s="212"/>
      <c r="B15" s="213"/>
      <c r="C15" s="214" t="s">
        <v>378</v>
      </c>
      <c r="D15" s="215"/>
      <c r="E15" s="216">
        <v>4.01384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 outlineLevel="1">
      <c r="A16" s="202">
        <v>3.0</v>
      </c>
      <c r="B16" s="203" t="s">
        <v>379</v>
      </c>
      <c r="C16" s="204" t="s">
        <v>380</v>
      </c>
      <c r="D16" s="205" t="s">
        <v>238</v>
      </c>
      <c r="E16" s="206">
        <v>22.384</v>
      </c>
      <c r="F16" s="207">
        <v>2280.0</v>
      </c>
      <c r="G16" s="208">
        <f>ROUND(E16*F16,2)</f>
        <v>51035.52</v>
      </c>
      <c r="H16" s="207">
        <v>1101.52</v>
      </c>
      <c r="I16" s="208">
        <f>ROUND(E16*H16,2)</f>
        <v>24656.42</v>
      </c>
      <c r="J16" s="207">
        <v>1178.48</v>
      </c>
      <c r="K16" s="208">
        <f>ROUND(E16*J16,2)</f>
        <v>26379.1</v>
      </c>
      <c r="L16" s="208">
        <v>21.0</v>
      </c>
      <c r="M16" s="208">
        <f>G16*(1+L16/100)</f>
        <v>61752.9792</v>
      </c>
      <c r="N16" s="206">
        <v>0.01656</v>
      </c>
      <c r="O16" s="206">
        <f>ROUND(E16*N16,2)</f>
        <v>0.37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1.54</v>
      </c>
      <c r="V16" s="210">
        <f>ROUND(E16*U16,2)</f>
        <v>34.47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2">
      <c r="A17" s="212"/>
      <c r="B17" s="213"/>
      <c r="C17" s="214" t="s">
        <v>381</v>
      </c>
      <c r="D17" s="215"/>
      <c r="E17" s="216">
        <v>5.12</v>
      </c>
      <c r="F17" s="210"/>
      <c r="G17" s="21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205</v>
      </c>
      <c r="AH17" s="211">
        <v>0.0</v>
      </c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3">
      <c r="A18" s="212"/>
      <c r="B18" s="213"/>
      <c r="C18" s="214" t="s">
        <v>382</v>
      </c>
      <c r="D18" s="215"/>
      <c r="E18" s="216">
        <v>3.96</v>
      </c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3">
      <c r="A19" s="212"/>
      <c r="B19" s="213"/>
      <c r="C19" s="214" t="s">
        <v>383</v>
      </c>
      <c r="D19" s="215"/>
      <c r="E19" s="216">
        <v>13.304</v>
      </c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1">
      <c r="A20" s="218">
        <v>4.0</v>
      </c>
      <c r="B20" s="219" t="s">
        <v>384</v>
      </c>
      <c r="C20" s="220" t="s">
        <v>385</v>
      </c>
      <c r="D20" s="221" t="s">
        <v>238</v>
      </c>
      <c r="E20" s="222">
        <v>22.384</v>
      </c>
      <c r="F20" s="223">
        <v>174.5</v>
      </c>
      <c r="G20" s="224">
        <f t="shared" ref="G20:G21" si="1">ROUND(E20*F20,2)</f>
        <v>3906.01</v>
      </c>
      <c r="H20" s="223">
        <v>0.0</v>
      </c>
      <c r="I20" s="224">
        <f t="shared" ref="I20:I21" si="2">ROUND(E20*H20,2)</f>
        <v>0</v>
      </c>
      <c r="J20" s="223">
        <v>174.5</v>
      </c>
      <c r="K20" s="224">
        <f t="shared" ref="K20:K21" si="3">ROUND(E20*J20,2)</f>
        <v>3906.01</v>
      </c>
      <c r="L20" s="224">
        <v>21.0</v>
      </c>
      <c r="M20" s="224">
        <f t="shared" ref="M20:M21" si="4">G20*(1+L20/100)</f>
        <v>4726.2721</v>
      </c>
      <c r="N20" s="222">
        <v>0.0</v>
      </c>
      <c r="O20" s="222">
        <f t="shared" ref="O20:O21" si="5">ROUND(E20*N20,2)</f>
        <v>0</v>
      </c>
      <c r="P20" s="222">
        <v>0.0</v>
      </c>
      <c r="Q20" s="222">
        <f t="shared" ref="Q20:Q21" si="6">ROUND(E20*P20,2)</f>
        <v>0</v>
      </c>
      <c r="R20" s="224"/>
      <c r="S20" s="224" t="s">
        <v>200</v>
      </c>
      <c r="T20" s="225" t="s">
        <v>200</v>
      </c>
      <c r="U20" s="210">
        <v>0.26</v>
      </c>
      <c r="V20" s="210">
        <f t="shared" ref="V20:V21" si="7">ROUND(E20*U20,2)</f>
        <v>5.82</v>
      </c>
      <c r="W20" s="210"/>
      <c r="X20" s="210" t="s">
        <v>201</v>
      </c>
      <c r="Y20" s="210" t="s">
        <v>202</v>
      </c>
      <c r="Z20" s="211"/>
      <c r="AA20" s="211"/>
      <c r="AB20" s="211"/>
      <c r="AC20" s="211"/>
      <c r="AD20" s="211"/>
      <c r="AE20" s="211"/>
      <c r="AF20" s="211"/>
      <c r="AG20" s="211" t="s">
        <v>203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 outlineLevel="1">
      <c r="A21" s="202">
        <v>5.0</v>
      </c>
      <c r="B21" s="203" t="s">
        <v>386</v>
      </c>
      <c r="C21" s="204" t="s">
        <v>387</v>
      </c>
      <c r="D21" s="205" t="s">
        <v>306</v>
      </c>
      <c r="E21" s="206">
        <v>0.08924</v>
      </c>
      <c r="F21" s="207">
        <v>54020.0</v>
      </c>
      <c r="G21" s="208">
        <f t="shared" si="1"/>
        <v>4820.74</v>
      </c>
      <c r="H21" s="207">
        <v>36842.59</v>
      </c>
      <c r="I21" s="208">
        <f t="shared" si="2"/>
        <v>3287.83</v>
      </c>
      <c r="J21" s="207">
        <v>17177.41</v>
      </c>
      <c r="K21" s="208">
        <f t="shared" si="3"/>
        <v>1532.91</v>
      </c>
      <c r="L21" s="208">
        <v>21.0</v>
      </c>
      <c r="M21" s="208">
        <f t="shared" si="4"/>
        <v>5833.0954</v>
      </c>
      <c r="N21" s="206">
        <v>1.10774</v>
      </c>
      <c r="O21" s="206">
        <f t="shared" si="5"/>
        <v>0.1</v>
      </c>
      <c r="P21" s="206">
        <v>0.0</v>
      </c>
      <c r="Q21" s="206">
        <f t="shared" si="6"/>
        <v>0</v>
      </c>
      <c r="R21" s="208"/>
      <c r="S21" s="208" t="s">
        <v>200</v>
      </c>
      <c r="T21" s="209" t="s">
        <v>200</v>
      </c>
      <c r="U21" s="210">
        <v>22.65</v>
      </c>
      <c r="V21" s="210">
        <f t="shared" si="7"/>
        <v>2.02</v>
      </c>
      <c r="W21" s="210"/>
      <c r="X21" s="210" t="s">
        <v>201</v>
      </c>
      <c r="Y21" s="210" t="s">
        <v>202</v>
      </c>
      <c r="Z21" s="211"/>
      <c r="AA21" s="211"/>
      <c r="AB21" s="211"/>
      <c r="AC21" s="211"/>
      <c r="AD21" s="211"/>
      <c r="AE21" s="211"/>
      <c r="AF21" s="211"/>
      <c r="AG21" s="211" t="s">
        <v>203</v>
      </c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2">
      <c r="A22" s="212"/>
      <c r="B22" s="213"/>
      <c r="C22" s="214" t="s">
        <v>388</v>
      </c>
      <c r="D22" s="215"/>
      <c r="E22" s="216">
        <v>0.03072</v>
      </c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3">
      <c r="A23" s="212"/>
      <c r="B23" s="213"/>
      <c r="C23" s="214" t="s">
        <v>389</v>
      </c>
      <c r="D23" s="215"/>
      <c r="E23" s="216">
        <v>0.02048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3">
      <c r="A24" s="212"/>
      <c r="B24" s="213"/>
      <c r="C24" s="214" t="s">
        <v>390</v>
      </c>
      <c r="D24" s="215"/>
      <c r="E24" s="216">
        <v>0.03805</v>
      </c>
      <c r="F24" s="210"/>
      <c r="G24" s="210"/>
      <c r="H24" s="210"/>
      <c r="I24" s="210"/>
      <c r="J24" s="210"/>
      <c r="K24" s="210"/>
      <c r="L24" s="210"/>
      <c r="M24" s="210"/>
      <c r="N24" s="217"/>
      <c r="O24" s="217"/>
      <c r="P24" s="217"/>
      <c r="Q24" s="217"/>
      <c r="R24" s="210"/>
      <c r="S24" s="210"/>
      <c r="T24" s="210"/>
      <c r="U24" s="210"/>
      <c r="V24" s="210"/>
      <c r="W24" s="210"/>
      <c r="X24" s="210"/>
      <c r="Y24" s="210"/>
      <c r="Z24" s="211"/>
      <c r="AA24" s="211"/>
      <c r="AB24" s="211"/>
      <c r="AC24" s="211"/>
      <c r="AD24" s="211"/>
      <c r="AE24" s="211"/>
      <c r="AF24" s="211"/>
      <c r="AG24" s="211" t="s">
        <v>205</v>
      </c>
      <c r="AH24" s="211">
        <v>0.0</v>
      </c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ht="12.0" customHeight="1" outlineLevel="1">
      <c r="A25" s="202">
        <v>6.0</v>
      </c>
      <c r="B25" s="203" t="s">
        <v>391</v>
      </c>
      <c r="C25" s="204" t="s">
        <v>392</v>
      </c>
      <c r="D25" s="205" t="s">
        <v>326</v>
      </c>
      <c r="E25" s="206">
        <v>25.4</v>
      </c>
      <c r="F25" s="207">
        <v>935.0</v>
      </c>
      <c r="G25" s="208">
        <f>ROUND(E25*F25,2)</f>
        <v>23749</v>
      </c>
      <c r="H25" s="207">
        <v>128.47</v>
      </c>
      <c r="I25" s="208">
        <f>ROUND(E25*H25,2)</f>
        <v>3263.14</v>
      </c>
      <c r="J25" s="207">
        <v>806.53</v>
      </c>
      <c r="K25" s="208">
        <f>ROUND(E25*J25,2)</f>
        <v>20485.86</v>
      </c>
      <c r="L25" s="208">
        <v>21.0</v>
      </c>
      <c r="M25" s="208">
        <f>G25*(1+L25/100)</f>
        <v>28736.29</v>
      </c>
      <c r="N25" s="206">
        <v>0.03461</v>
      </c>
      <c r="O25" s="206">
        <f>ROUND(E25*N25,2)</f>
        <v>0.88</v>
      </c>
      <c r="P25" s="206">
        <v>0.0</v>
      </c>
      <c r="Q25" s="206">
        <f>ROUND(E25*P25,2)</f>
        <v>0</v>
      </c>
      <c r="R25" s="208"/>
      <c r="S25" s="208" t="s">
        <v>200</v>
      </c>
      <c r="T25" s="209" t="s">
        <v>200</v>
      </c>
      <c r="U25" s="210">
        <v>1.1</v>
      </c>
      <c r="V25" s="210">
        <f>ROUND(E25*U25,2)</f>
        <v>27.94</v>
      </c>
      <c r="W25" s="210"/>
      <c r="X25" s="210" t="s">
        <v>201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203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ht="12.0" customHeight="1" outlineLevel="2">
      <c r="A26" s="212"/>
      <c r="B26" s="213"/>
      <c r="C26" s="214" t="s">
        <v>393</v>
      </c>
      <c r="D26" s="215"/>
      <c r="E26" s="216">
        <v>8.4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 outlineLevel="3">
      <c r="A27" s="212"/>
      <c r="B27" s="213"/>
      <c r="C27" s="214" t="s">
        <v>394</v>
      </c>
      <c r="D27" s="215"/>
      <c r="E27" s="216">
        <v>7.0</v>
      </c>
      <c r="F27" s="210"/>
      <c r="G27" s="210"/>
      <c r="H27" s="210"/>
      <c r="I27" s="210"/>
      <c r="J27" s="210"/>
      <c r="K27" s="210"/>
      <c r="L27" s="210"/>
      <c r="M27" s="210"/>
      <c r="N27" s="217"/>
      <c r="O27" s="217"/>
      <c r="P27" s="217"/>
      <c r="Q27" s="217"/>
      <c r="R27" s="210"/>
      <c r="S27" s="210"/>
      <c r="T27" s="210"/>
      <c r="U27" s="210"/>
      <c r="V27" s="210"/>
      <c r="W27" s="210"/>
      <c r="X27" s="210"/>
      <c r="Y27" s="210"/>
      <c r="Z27" s="211"/>
      <c r="AA27" s="211"/>
      <c r="AB27" s="211"/>
      <c r="AC27" s="211"/>
      <c r="AD27" s="211"/>
      <c r="AE27" s="211"/>
      <c r="AF27" s="211"/>
      <c r="AG27" s="211" t="s">
        <v>205</v>
      </c>
      <c r="AH27" s="211">
        <v>0.0</v>
      </c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 outlineLevel="3">
      <c r="A28" s="212"/>
      <c r="B28" s="213"/>
      <c r="C28" s="214" t="s">
        <v>395</v>
      </c>
      <c r="D28" s="215"/>
      <c r="E28" s="216">
        <v>10.0</v>
      </c>
      <c r="F28" s="210"/>
      <c r="G28" s="21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205</v>
      </c>
      <c r="AH28" s="211">
        <v>0.0</v>
      </c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ht="12.0" customHeight="1" outlineLevel="1">
      <c r="A29" s="202">
        <v>7.0</v>
      </c>
      <c r="B29" s="203" t="s">
        <v>396</v>
      </c>
      <c r="C29" s="204" t="s">
        <v>397</v>
      </c>
      <c r="D29" s="205" t="s">
        <v>345</v>
      </c>
      <c r="E29" s="206">
        <v>7.0</v>
      </c>
      <c r="F29" s="207">
        <v>5000.0</v>
      </c>
      <c r="G29" s="208">
        <f>ROUND(E29*F29,2)</f>
        <v>35000</v>
      </c>
      <c r="H29" s="207">
        <v>5000.0</v>
      </c>
      <c r="I29" s="208">
        <f>ROUND(E29*H29,2)</f>
        <v>35000</v>
      </c>
      <c r="J29" s="207">
        <v>0.0</v>
      </c>
      <c r="K29" s="208">
        <f>ROUND(E29*J29,2)</f>
        <v>0</v>
      </c>
      <c r="L29" s="208">
        <v>21.0</v>
      </c>
      <c r="M29" s="208">
        <f>G29*(1+L29/100)</f>
        <v>42350</v>
      </c>
      <c r="N29" s="206">
        <v>0.14746</v>
      </c>
      <c r="O29" s="206">
        <f>ROUND(E29*N29,2)</f>
        <v>1.03</v>
      </c>
      <c r="P29" s="206">
        <v>0.0</v>
      </c>
      <c r="Q29" s="206">
        <f>ROUND(E29*P29,2)</f>
        <v>0</v>
      </c>
      <c r="R29" s="208"/>
      <c r="S29" s="208" t="s">
        <v>248</v>
      </c>
      <c r="T29" s="209" t="s">
        <v>249</v>
      </c>
      <c r="U29" s="210">
        <v>0.0</v>
      </c>
      <c r="V29" s="210">
        <f>ROUND(E29*U29,2)</f>
        <v>0</v>
      </c>
      <c r="W29" s="210"/>
      <c r="X29" s="210" t="s">
        <v>266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267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 outlineLevel="2">
      <c r="A30" s="212"/>
      <c r="B30" s="213"/>
      <c r="C30" s="240" t="s">
        <v>398</v>
      </c>
      <c r="D30" s="30"/>
      <c r="E30" s="30"/>
      <c r="F30" s="30"/>
      <c r="G30" s="30"/>
      <c r="H30" s="210"/>
      <c r="I30" s="210"/>
      <c r="J30" s="210"/>
      <c r="K30" s="210"/>
      <c r="L30" s="210"/>
      <c r="M30" s="210"/>
      <c r="N30" s="217"/>
      <c r="O30" s="217"/>
      <c r="P30" s="217"/>
      <c r="Q30" s="217"/>
      <c r="R30" s="210"/>
      <c r="S30" s="210"/>
      <c r="T30" s="210"/>
      <c r="U30" s="210"/>
      <c r="V30" s="210"/>
      <c r="W30" s="210"/>
      <c r="X30" s="210"/>
      <c r="Y30" s="210"/>
      <c r="Z30" s="211"/>
      <c r="AA30" s="211"/>
      <c r="AB30" s="211"/>
      <c r="AC30" s="211"/>
      <c r="AD30" s="211"/>
      <c r="AE30" s="211"/>
      <c r="AF30" s="211"/>
      <c r="AG30" s="211" t="s">
        <v>280</v>
      </c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41" t="str">
        <f>C30</f>
        <v>- PREFABRIKOVANÝ SCHODIŠŤOVÝ STUPEŇ 1200x320x160 MM PREFABRIKOVANÝ SCHODIŠŤOVÝ STUPEŇ 1200x320x160 MM</v>
      </c>
      <c r="BB30" s="211"/>
      <c r="BC30" s="211"/>
      <c r="BD30" s="211"/>
      <c r="BE30" s="211"/>
      <c r="BF30" s="211"/>
      <c r="BG30" s="211"/>
      <c r="BH30" s="211"/>
    </row>
    <row r="31" ht="12.0" customHeight="1" outlineLevel="3">
      <c r="A31" s="212"/>
      <c r="B31" s="213"/>
      <c r="C31" s="242" t="s">
        <v>399</v>
      </c>
      <c r="H31" s="210"/>
      <c r="I31" s="210"/>
      <c r="J31" s="210"/>
      <c r="K31" s="210"/>
      <c r="L31" s="210"/>
      <c r="M31" s="210"/>
      <c r="N31" s="217"/>
      <c r="O31" s="217"/>
      <c r="P31" s="217"/>
      <c r="Q31" s="217"/>
      <c r="R31" s="210"/>
      <c r="S31" s="210"/>
      <c r="T31" s="210"/>
      <c r="U31" s="210"/>
      <c r="V31" s="210"/>
      <c r="W31" s="210"/>
      <c r="X31" s="210"/>
      <c r="Y31" s="210"/>
      <c r="Z31" s="211"/>
      <c r="AA31" s="211"/>
      <c r="AB31" s="211"/>
      <c r="AC31" s="211"/>
      <c r="AD31" s="211"/>
      <c r="AE31" s="211"/>
      <c r="AF31" s="211"/>
      <c r="AG31" s="211" t="s">
        <v>280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 outlineLevel="3">
      <c r="A32" s="212"/>
      <c r="B32" s="213"/>
      <c r="C32" s="242" t="s">
        <v>400</v>
      </c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280</v>
      </c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ht="12.0" customHeight="1" outlineLevel="3">
      <c r="A33" s="212"/>
      <c r="B33" s="213"/>
      <c r="C33" s="242" t="s">
        <v>401</v>
      </c>
      <c r="H33" s="210"/>
      <c r="I33" s="210"/>
      <c r="J33" s="210"/>
      <c r="K33" s="210"/>
      <c r="L33" s="210"/>
      <c r="M33" s="210"/>
      <c r="N33" s="217"/>
      <c r="O33" s="217"/>
      <c r="P33" s="217"/>
      <c r="Q33" s="217"/>
      <c r="R33" s="210"/>
      <c r="S33" s="210"/>
      <c r="T33" s="210"/>
      <c r="U33" s="210"/>
      <c r="V33" s="210"/>
      <c r="W33" s="210"/>
      <c r="X33" s="210"/>
      <c r="Y33" s="210"/>
      <c r="Z33" s="211"/>
      <c r="AA33" s="211"/>
      <c r="AB33" s="211"/>
      <c r="AC33" s="211"/>
      <c r="AD33" s="211"/>
      <c r="AE33" s="211"/>
      <c r="AF33" s="211"/>
      <c r="AG33" s="211" t="s">
        <v>280</v>
      </c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1">
      <c r="A34" s="202">
        <v>8.0</v>
      </c>
      <c r="B34" s="203" t="s">
        <v>402</v>
      </c>
      <c r="C34" s="204" t="s">
        <v>403</v>
      </c>
      <c r="D34" s="205" t="s">
        <v>345</v>
      </c>
      <c r="E34" s="206">
        <v>7.0</v>
      </c>
      <c r="F34" s="207">
        <v>3800.0</v>
      </c>
      <c r="G34" s="208">
        <f>ROUND(E34*F34,2)</f>
        <v>26600</v>
      </c>
      <c r="H34" s="207">
        <v>3800.0</v>
      </c>
      <c r="I34" s="208">
        <f>ROUND(E34*H34,2)</f>
        <v>26600</v>
      </c>
      <c r="J34" s="207">
        <v>0.0</v>
      </c>
      <c r="K34" s="208">
        <f>ROUND(E34*J34,2)</f>
        <v>0</v>
      </c>
      <c r="L34" s="208">
        <v>21.0</v>
      </c>
      <c r="M34" s="208">
        <f>G34*(1+L34/100)</f>
        <v>32186</v>
      </c>
      <c r="N34" s="206">
        <v>0.12288</v>
      </c>
      <c r="O34" s="206">
        <f>ROUND(E34*N34,2)</f>
        <v>0.86</v>
      </c>
      <c r="P34" s="206">
        <v>0.0</v>
      </c>
      <c r="Q34" s="206">
        <f>ROUND(E34*P34,2)</f>
        <v>0</v>
      </c>
      <c r="R34" s="208"/>
      <c r="S34" s="208" t="s">
        <v>248</v>
      </c>
      <c r="T34" s="209" t="s">
        <v>249</v>
      </c>
      <c r="U34" s="210">
        <v>0.0</v>
      </c>
      <c r="V34" s="210">
        <f>ROUND(E34*U34,2)</f>
        <v>0</v>
      </c>
      <c r="W34" s="210"/>
      <c r="X34" s="210" t="s">
        <v>266</v>
      </c>
      <c r="Y34" s="210" t="s">
        <v>202</v>
      </c>
      <c r="Z34" s="211"/>
      <c r="AA34" s="211"/>
      <c r="AB34" s="211"/>
      <c r="AC34" s="211"/>
      <c r="AD34" s="211"/>
      <c r="AE34" s="211"/>
      <c r="AF34" s="211"/>
      <c r="AG34" s="211" t="s">
        <v>267</v>
      </c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2">
      <c r="A35" s="212"/>
      <c r="B35" s="213"/>
      <c r="C35" s="240" t="s">
        <v>404</v>
      </c>
      <c r="D35" s="30"/>
      <c r="E35" s="30"/>
      <c r="F35" s="30"/>
      <c r="G35" s="30"/>
      <c r="H35" s="210"/>
      <c r="I35" s="210"/>
      <c r="J35" s="210"/>
      <c r="K35" s="210"/>
      <c r="L35" s="210"/>
      <c r="M35" s="210"/>
      <c r="N35" s="217"/>
      <c r="O35" s="217"/>
      <c r="P35" s="217"/>
      <c r="Q35" s="217"/>
      <c r="R35" s="210"/>
      <c r="S35" s="210"/>
      <c r="T35" s="210"/>
      <c r="U35" s="210"/>
      <c r="V35" s="210"/>
      <c r="W35" s="210"/>
      <c r="X35" s="210"/>
      <c r="Y35" s="210"/>
      <c r="Z35" s="211"/>
      <c r="AA35" s="211"/>
      <c r="AB35" s="211"/>
      <c r="AC35" s="211"/>
      <c r="AD35" s="211"/>
      <c r="AE35" s="211"/>
      <c r="AF35" s="211"/>
      <c r="AG35" s="211" t="s">
        <v>280</v>
      </c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41" t="str">
        <f>C35</f>
        <v>- PREFABRIKOVANÝ SCHODIŠŤOVÝ STUPEŇ 1200x320x160 MM PREFABRIKOVANÝ SCHODIŠŤOVÝ STUPEŇ 1000x320x160 MM</v>
      </c>
      <c r="BB35" s="211"/>
      <c r="BC35" s="211"/>
      <c r="BD35" s="211"/>
      <c r="BE35" s="211"/>
      <c r="BF35" s="211"/>
      <c r="BG35" s="211"/>
      <c r="BH35" s="211"/>
    </row>
    <row r="36" ht="12.0" customHeight="1" outlineLevel="3">
      <c r="A36" s="212"/>
      <c r="B36" s="213"/>
      <c r="C36" s="242" t="s">
        <v>399</v>
      </c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280</v>
      </c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3">
      <c r="A37" s="212"/>
      <c r="B37" s="213"/>
      <c r="C37" s="242" t="s">
        <v>400</v>
      </c>
      <c r="H37" s="210"/>
      <c r="I37" s="210"/>
      <c r="J37" s="210"/>
      <c r="K37" s="210"/>
      <c r="L37" s="210"/>
      <c r="M37" s="210"/>
      <c r="N37" s="217"/>
      <c r="O37" s="217"/>
      <c r="P37" s="217"/>
      <c r="Q37" s="217"/>
      <c r="R37" s="210"/>
      <c r="S37" s="210"/>
      <c r="T37" s="210"/>
      <c r="U37" s="210"/>
      <c r="V37" s="210"/>
      <c r="W37" s="210"/>
      <c r="X37" s="210"/>
      <c r="Y37" s="210"/>
      <c r="Z37" s="211"/>
      <c r="AA37" s="211"/>
      <c r="AB37" s="211"/>
      <c r="AC37" s="211"/>
      <c r="AD37" s="211"/>
      <c r="AE37" s="211"/>
      <c r="AF37" s="211"/>
      <c r="AG37" s="211" t="s">
        <v>280</v>
      </c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3">
      <c r="A38" s="212"/>
      <c r="B38" s="213"/>
      <c r="C38" s="242" t="s">
        <v>401</v>
      </c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280</v>
      </c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1">
      <c r="A39" s="202">
        <v>9.0</v>
      </c>
      <c r="B39" s="203" t="s">
        <v>405</v>
      </c>
      <c r="C39" s="204" t="s">
        <v>406</v>
      </c>
      <c r="D39" s="205" t="s">
        <v>345</v>
      </c>
      <c r="E39" s="206">
        <v>5.0</v>
      </c>
      <c r="F39" s="207">
        <v>7000.0</v>
      </c>
      <c r="G39" s="208">
        <f>ROUND(E39*F39,2)</f>
        <v>35000</v>
      </c>
      <c r="H39" s="207">
        <v>7000.0</v>
      </c>
      <c r="I39" s="208">
        <f>ROUND(E39*H39,2)</f>
        <v>35000</v>
      </c>
      <c r="J39" s="207">
        <v>0.0</v>
      </c>
      <c r="K39" s="208">
        <f>ROUND(E39*J39,2)</f>
        <v>0</v>
      </c>
      <c r="L39" s="208">
        <v>21.0</v>
      </c>
      <c r="M39" s="208">
        <f>G39*(1+L39/100)</f>
        <v>42350</v>
      </c>
      <c r="N39" s="206">
        <v>0.24576</v>
      </c>
      <c r="O39" s="206">
        <f>ROUND(E39*N39,2)</f>
        <v>1.23</v>
      </c>
      <c r="P39" s="206">
        <v>0.0</v>
      </c>
      <c r="Q39" s="206">
        <f>ROUND(E39*P39,2)</f>
        <v>0</v>
      </c>
      <c r="R39" s="208"/>
      <c r="S39" s="208" t="s">
        <v>248</v>
      </c>
      <c r="T39" s="209" t="s">
        <v>249</v>
      </c>
      <c r="U39" s="210">
        <v>0.0</v>
      </c>
      <c r="V39" s="210">
        <f>ROUND(E39*U39,2)</f>
        <v>0</v>
      </c>
      <c r="W39" s="210"/>
      <c r="X39" s="210" t="s">
        <v>266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267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2">
      <c r="A40" s="212"/>
      <c r="B40" s="213"/>
      <c r="C40" s="240" t="s">
        <v>407</v>
      </c>
      <c r="D40" s="30"/>
      <c r="E40" s="30"/>
      <c r="F40" s="30"/>
      <c r="G40" s="30"/>
      <c r="H40" s="210"/>
      <c r="I40" s="210"/>
      <c r="J40" s="210"/>
      <c r="K40" s="210"/>
      <c r="L40" s="210"/>
      <c r="M40" s="210"/>
      <c r="N40" s="217"/>
      <c r="O40" s="217"/>
      <c r="P40" s="217"/>
      <c r="Q40" s="217"/>
      <c r="R40" s="210"/>
      <c r="S40" s="210"/>
      <c r="T40" s="210"/>
      <c r="U40" s="210"/>
      <c r="V40" s="210"/>
      <c r="W40" s="210"/>
      <c r="X40" s="210"/>
      <c r="Y40" s="210"/>
      <c r="Z40" s="211"/>
      <c r="AA40" s="211"/>
      <c r="AB40" s="211"/>
      <c r="AC40" s="211"/>
      <c r="AD40" s="211"/>
      <c r="AE40" s="211"/>
      <c r="AF40" s="211"/>
      <c r="AG40" s="211" t="s">
        <v>280</v>
      </c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41" t="str">
        <f>C40</f>
        <v>- PREFABRIKOVANÝ SCHODIŠŤOVÝ STUPEŇ 1200x320x160 MM PREFABRIKOVANÝ SCHODIŠŤOVÝ STUPEŇ 2000x320x160 MM</v>
      </c>
      <c r="BB40" s="211"/>
      <c r="BC40" s="211"/>
      <c r="BD40" s="211"/>
      <c r="BE40" s="211"/>
      <c r="BF40" s="211"/>
      <c r="BG40" s="211"/>
      <c r="BH40" s="211"/>
    </row>
    <row r="41" ht="12.0" customHeight="1" outlineLevel="3">
      <c r="A41" s="212"/>
      <c r="B41" s="213"/>
      <c r="C41" s="242" t="s">
        <v>399</v>
      </c>
      <c r="H41" s="210"/>
      <c r="I41" s="210"/>
      <c r="J41" s="210"/>
      <c r="K41" s="210"/>
      <c r="L41" s="210"/>
      <c r="M41" s="210"/>
      <c r="N41" s="217"/>
      <c r="O41" s="217"/>
      <c r="P41" s="217"/>
      <c r="Q41" s="217"/>
      <c r="R41" s="210"/>
      <c r="S41" s="210"/>
      <c r="T41" s="210"/>
      <c r="U41" s="210"/>
      <c r="V41" s="210"/>
      <c r="W41" s="210"/>
      <c r="X41" s="210"/>
      <c r="Y41" s="210"/>
      <c r="Z41" s="211"/>
      <c r="AA41" s="211"/>
      <c r="AB41" s="211"/>
      <c r="AC41" s="211"/>
      <c r="AD41" s="211"/>
      <c r="AE41" s="211"/>
      <c r="AF41" s="211"/>
      <c r="AG41" s="211" t="s">
        <v>280</v>
      </c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ht="12.0" customHeight="1" outlineLevel="3">
      <c r="A42" s="212"/>
      <c r="B42" s="213"/>
      <c r="C42" s="242" t="s">
        <v>400</v>
      </c>
      <c r="H42" s="210"/>
      <c r="I42" s="210"/>
      <c r="J42" s="210"/>
      <c r="K42" s="210"/>
      <c r="L42" s="210"/>
      <c r="M42" s="210"/>
      <c r="N42" s="217"/>
      <c r="O42" s="217"/>
      <c r="P42" s="217"/>
      <c r="Q42" s="217"/>
      <c r="R42" s="210"/>
      <c r="S42" s="210"/>
      <c r="T42" s="210"/>
      <c r="U42" s="210"/>
      <c r="V42" s="210"/>
      <c r="W42" s="210"/>
      <c r="X42" s="210"/>
      <c r="Y42" s="210"/>
      <c r="Z42" s="211"/>
      <c r="AA42" s="211"/>
      <c r="AB42" s="211"/>
      <c r="AC42" s="211"/>
      <c r="AD42" s="211"/>
      <c r="AE42" s="211"/>
      <c r="AF42" s="211"/>
      <c r="AG42" s="211" t="s">
        <v>280</v>
      </c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ht="12.0" customHeight="1" outlineLevel="3">
      <c r="A43" s="212"/>
      <c r="B43" s="213"/>
      <c r="C43" s="242" t="s">
        <v>401</v>
      </c>
      <c r="H43" s="210"/>
      <c r="I43" s="210"/>
      <c r="J43" s="210"/>
      <c r="K43" s="210"/>
      <c r="L43" s="210"/>
      <c r="M43" s="210"/>
      <c r="N43" s="217"/>
      <c r="O43" s="217"/>
      <c r="P43" s="217"/>
      <c r="Q43" s="217"/>
      <c r="R43" s="210"/>
      <c r="S43" s="210"/>
      <c r="T43" s="210"/>
      <c r="U43" s="210"/>
      <c r="V43" s="210"/>
      <c r="W43" s="210"/>
      <c r="X43" s="210"/>
      <c r="Y43" s="210"/>
      <c r="Z43" s="211"/>
      <c r="AA43" s="211"/>
      <c r="AB43" s="211"/>
      <c r="AC43" s="211"/>
      <c r="AD43" s="211"/>
      <c r="AE43" s="211"/>
      <c r="AF43" s="211"/>
      <c r="AG43" s="211" t="s">
        <v>280</v>
      </c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ht="12.0" customHeight="1" outlineLevel="1">
      <c r="A44" s="218">
        <v>10.0</v>
      </c>
      <c r="B44" s="219" t="s">
        <v>408</v>
      </c>
      <c r="C44" s="220" t="s">
        <v>409</v>
      </c>
      <c r="D44" s="221" t="s">
        <v>410</v>
      </c>
      <c r="E44" s="222">
        <v>1.0</v>
      </c>
      <c r="F44" s="223">
        <v>1000.0</v>
      </c>
      <c r="G44" s="224">
        <f>ROUND(E44*F44,2)</f>
        <v>1000</v>
      </c>
      <c r="H44" s="223">
        <v>0.0</v>
      </c>
      <c r="I44" s="224">
        <f>ROUND(E44*H44,2)</f>
        <v>0</v>
      </c>
      <c r="J44" s="223">
        <v>1000.0</v>
      </c>
      <c r="K44" s="224">
        <f>ROUND(E44*J44,2)</f>
        <v>1000</v>
      </c>
      <c r="L44" s="224">
        <v>21.0</v>
      </c>
      <c r="M44" s="224">
        <f>G44*(1+L44/100)</f>
        <v>1210</v>
      </c>
      <c r="N44" s="222">
        <v>0.0</v>
      </c>
      <c r="O44" s="222">
        <f>ROUND(E44*N44,2)</f>
        <v>0</v>
      </c>
      <c r="P44" s="222">
        <v>0.0</v>
      </c>
      <c r="Q44" s="222">
        <f>ROUND(E44*P44,2)</f>
        <v>0</v>
      </c>
      <c r="R44" s="224"/>
      <c r="S44" s="224" t="s">
        <v>248</v>
      </c>
      <c r="T44" s="225" t="s">
        <v>249</v>
      </c>
      <c r="U44" s="210">
        <v>0.0</v>
      </c>
      <c r="V44" s="210">
        <f>ROUND(E44*U44,2)</f>
        <v>0</v>
      </c>
      <c r="W44" s="210"/>
      <c r="X44" s="210" t="s">
        <v>201</v>
      </c>
      <c r="Y44" s="210" t="s">
        <v>202</v>
      </c>
      <c r="Z44" s="211"/>
      <c r="AA44" s="211"/>
      <c r="AB44" s="211"/>
      <c r="AC44" s="211"/>
      <c r="AD44" s="211"/>
      <c r="AE44" s="211"/>
      <c r="AF44" s="211"/>
      <c r="AG44" s="211" t="s">
        <v>203</v>
      </c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ht="12.0" customHeight="1">
      <c r="A45" s="194" t="s">
        <v>195</v>
      </c>
      <c r="B45" s="195" t="s">
        <v>143</v>
      </c>
      <c r="C45" s="196" t="s">
        <v>144</v>
      </c>
      <c r="D45" s="197"/>
      <c r="E45" s="198"/>
      <c r="F45" s="199"/>
      <c r="G45" s="199">
        <f>SUMIF(AG46,"&lt;&gt;NOR",G46)</f>
        <v>32822.69</v>
      </c>
      <c r="H45" s="199"/>
      <c r="I45" s="199">
        <f>SUM(I46)</f>
        <v>0</v>
      </c>
      <c r="J45" s="199"/>
      <c r="K45" s="199">
        <f>SUM(K46)</f>
        <v>32822.69</v>
      </c>
      <c r="L45" s="199"/>
      <c r="M45" s="199">
        <f>SUM(M46)</f>
        <v>39715.4549</v>
      </c>
      <c r="N45" s="198"/>
      <c r="O45" s="198">
        <f>SUM(O46)</f>
        <v>0</v>
      </c>
      <c r="P45" s="198"/>
      <c r="Q45" s="198">
        <f>SUM(Q46)</f>
        <v>0</v>
      </c>
      <c r="R45" s="199"/>
      <c r="S45" s="199"/>
      <c r="T45" s="200"/>
      <c r="U45" s="201"/>
      <c r="V45" s="201">
        <f>SUM(V46)</f>
        <v>39.44</v>
      </c>
      <c r="W45" s="201"/>
      <c r="X45" s="201"/>
      <c r="Y45" s="201"/>
      <c r="AG45" s="151" t="s">
        <v>196</v>
      </c>
    </row>
    <row r="46" ht="12.0" customHeight="1" outlineLevel="1">
      <c r="A46" s="218">
        <v>11.0</v>
      </c>
      <c r="B46" s="219" t="s">
        <v>411</v>
      </c>
      <c r="C46" s="220" t="s">
        <v>412</v>
      </c>
      <c r="D46" s="221" t="s">
        <v>306</v>
      </c>
      <c r="E46" s="222">
        <v>20.48857</v>
      </c>
      <c r="F46" s="223">
        <v>1602.0</v>
      </c>
      <c r="G46" s="224">
        <f>ROUND(E46*F46,2)</f>
        <v>32822.69</v>
      </c>
      <c r="H46" s="223">
        <v>0.0</v>
      </c>
      <c r="I46" s="224">
        <f>ROUND(E46*H46,2)</f>
        <v>0</v>
      </c>
      <c r="J46" s="223">
        <v>1602.0</v>
      </c>
      <c r="K46" s="224">
        <f>ROUND(E46*J46,2)</f>
        <v>32822.69</v>
      </c>
      <c r="L46" s="224">
        <v>21.0</v>
      </c>
      <c r="M46" s="224">
        <f>G46*(1+L46/100)</f>
        <v>39715.4549</v>
      </c>
      <c r="N46" s="222">
        <v>0.0</v>
      </c>
      <c r="O46" s="222">
        <f>ROUND(E46*N46,2)</f>
        <v>0</v>
      </c>
      <c r="P46" s="222">
        <v>0.0</v>
      </c>
      <c r="Q46" s="222">
        <f>ROUND(E46*P46,2)</f>
        <v>0</v>
      </c>
      <c r="R46" s="224"/>
      <c r="S46" s="224" t="s">
        <v>200</v>
      </c>
      <c r="T46" s="225" t="s">
        <v>200</v>
      </c>
      <c r="U46" s="210">
        <v>1.925</v>
      </c>
      <c r="V46" s="210">
        <f>ROUND(E46*U46,2)</f>
        <v>39.44</v>
      </c>
      <c r="W46" s="210"/>
      <c r="X46" s="210" t="s">
        <v>330</v>
      </c>
      <c r="Y46" s="210" t="s">
        <v>202</v>
      </c>
      <c r="Z46" s="211"/>
      <c r="AA46" s="211"/>
      <c r="AB46" s="211"/>
      <c r="AC46" s="211"/>
      <c r="AD46" s="211"/>
      <c r="AE46" s="211"/>
      <c r="AF46" s="211"/>
      <c r="AG46" s="211" t="s">
        <v>331</v>
      </c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ht="12.0" customHeight="1">
      <c r="A47" s="194" t="s">
        <v>195</v>
      </c>
      <c r="B47" s="195" t="s">
        <v>154</v>
      </c>
      <c r="C47" s="196" t="s">
        <v>155</v>
      </c>
      <c r="D47" s="197"/>
      <c r="E47" s="198"/>
      <c r="F47" s="199"/>
      <c r="G47" s="199">
        <f>SUMIF(AG48,"&lt;&gt;NOR",G48)</f>
        <v>7689.6</v>
      </c>
      <c r="H47" s="199"/>
      <c r="I47" s="199">
        <f>SUM(I48)</f>
        <v>0</v>
      </c>
      <c r="J47" s="199"/>
      <c r="K47" s="199">
        <f>SUM(K48)</f>
        <v>7689.6</v>
      </c>
      <c r="L47" s="199"/>
      <c r="M47" s="199">
        <f>SUM(M48)</f>
        <v>9304.416</v>
      </c>
      <c r="N47" s="198"/>
      <c r="O47" s="198">
        <f>SUM(O48)</f>
        <v>0</v>
      </c>
      <c r="P47" s="198"/>
      <c r="Q47" s="198">
        <f>SUM(Q48)</f>
        <v>0</v>
      </c>
      <c r="R47" s="199"/>
      <c r="S47" s="199"/>
      <c r="T47" s="200"/>
      <c r="U47" s="201"/>
      <c r="V47" s="201">
        <f>SUM(V48)</f>
        <v>0</v>
      </c>
      <c r="W47" s="201"/>
      <c r="X47" s="201"/>
      <c r="Y47" s="201"/>
      <c r="AG47" s="151" t="s">
        <v>196</v>
      </c>
    </row>
    <row r="48" ht="12.0" customHeight="1" outlineLevel="1">
      <c r="A48" s="218">
        <v>12.0</v>
      </c>
      <c r="B48" s="219" t="s">
        <v>413</v>
      </c>
      <c r="C48" s="220" t="s">
        <v>414</v>
      </c>
      <c r="D48" s="221" t="s">
        <v>326</v>
      </c>
      <c r="E48" s="222">
        <v>2.403</v>
      </c>
      <c r="F48" s="223">
        <v>3200.0</v>
      </c>
      <c r="G48" s="224">
        <f>ROUND(E48*F48,2)</f>
        <v>7689.6</v>
      </c>
      <c r="H48" s="223">
        <v>0.0</v>
      </c>
      <c r="I48" s="224">
        <f>ROUND(E48*H48,2)</f>
        <v>0</v>
      </c>
      <c r="J48" s="223">
        <v>3200.0</v>
      </c>
      <c r="K48" s="224">
        <f>ROUND(E48*J48,2)</f>
        <v>7689.6</v>
      </c>
      <c r="L48" s="224">
        <v>21.0</v>
      </c>
      <c r="M48" s="224">
        <f>G48*(1+L48/100)</f>
        <v>9304.416</v>
      </c>
      <c r="N48" s="222">
        <v>0.0</v>
      </c>
      <c r="O48" s="222">
        <f>ROUND(E48*N48,2)</f>
        <v>0</v>
      </c>
      <c r="P48" s="222">
        <v>0.0</v>
      </c>
      <c r="Q48" s="222">
        <f>ROUND(E48*P48,2)</f>
        <v>0</v>
      </c>
      <c r="R48" s="224"/>
      <c r="S48" s="224" t="s">
        <v>248</v>
      </c>
      <c r="T48" s="225" t="s">
        <v>249</v>
      </c>
      <c r="U48" s="210">
        <v>0.0</v>
      </c>
      <c r="V48" s="210">
        <f>ROUND(E48*U48,2)</f>
        <v>0</v>
      </c>
      <c r="W48" s="210"/>
      <c r="X48" s="210" t="s">
        <v>201</v>
      </c>
      <c r="Y48" s="210" t="s">
        <v>202</v>
      </c>
      <c r="Z48" s="211"/>
      <c r="AA48" s="211"/>
      <c r="AB48" s="211"/>
      <c r="AC48" s="211"/>
      <c r="AD48" s="211"/>
      <c r="AE48" s="211"/>
      <c r="AF48" s="211"/>
      <c r="AG48" s="211" t="s">
        <v>203</v>
      </c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ht="12.0" customHeight="1">
      <c r="A49" s="194" t="s">
        <v>195</v>
      </c>
      <c r="B49" s="195" t="s">
        <v>156</v>
      </c>
      <c r="C49" s="196" t="s">
        <v>157</v>
      </c>
      <c r="D49" s="197"/>
      <c r="E49" s="198"/>
      <c r="F49" s="199"/>
      <c r="G49" s="199">
        <f>SUMIF(AG50,"&lt;&gt;NOR",G50)</f>
        <v>8256</v>
      </c>
      <c r="H49" s="199"/>
      <c r="I49" s="199">
        <f>SUM(I50)</f>
        <v>0</v>
      </c>
      <c r="J49" s="199"/>
      <c r="K49" s="199">
        <f>SUM(K50)</f>
        <v>8256</v>
      </c>
      <c r="L49" s="199"/>
      <c r="M49" s="199">
        <f>SUM(M50)</f>
        <v>9989.76</v>
      </c>
      <c r="N49" s="198"/>
      <c r="O49" s="198">
        <f>SUM(O50)</f>
        <v>0</v>
      </c>
      <c r="P49" s="198"/>
      <c r="Q49" s="198">
        <f>SUM(Q50)</f>
        <v>0</v>
      </c>
      <c r="R49" s="199"/>
      <c r="S49" s="199"/>
      <c r="T49" s="200"/>
      <c r="U49" s="201"/>
      <c r="V49" s="201">
        <f>SUM(V50)</f>
        <v>0</v>
      </c>
      <c r="W49" s="201"/>
      <c r="X49" s="201"/>
      <c r="Y49" s="201"/>
      <c r="AG49" s="151" t="s">
        <v>196</v>
      </c>
    </row>
    <row r="50" ht="12.0" customHeight="1" outlineLevel="1">
      <c r="A50" s="202">
        <v>13.0</v>
      </c>
      <c r="B50" s="203" t="s">
        <v>415</v>
      </c>
      <c r="C50" s="204" t="s">
        <v>416</v>
      </c>
      <c r="D50" s="205" t="s">
        <v>417</v>
      </c>
      <c r="E50" s="206">
        <v>25.8</v>
      </c>
      <c r="F50" s="207">
        <v>320.0</v>
      </c>
      <c r="G50" s="208">
        <f>ROUND(E50*F50,2)</f>
        <v>8256</v>
      </c>
      <c r="H50" s="207">
        <v>0.0</v>
      </c>
      <c r="I50" s="208">
        <f>ROUND(E50*H50,2)</f>
        <v>0</v>
      </c>
      <c r="J50" s="207">
        <v>320.0</v>
      </c>
      <c r="K50" s="208">
        <f>ROUND(E50*J50,2)</f>
        <v>8256</v>
      </c>
      <c r="L50" s="208">
        <v>21.0</v>
      </c>
      <c r="M50" s="208">
        <f>G50*(1+L50/100)</f>
        <v>9989.76</v>
      </c>
      <c r="N50" s="206">
        <v>0.0</v>
      </c>
      <c r="O50" s="206">
        <f>ROUND(E50*N50,2)</f>
        <v>0</v>
      </c>
      <c r="P50" s="206">
        <v>0.0</v>
      </c>
      <c r="Q50" s="206">
        <f>ROUND(E50*P50,2)</f>
        <v>0</v>
      </c>
      <c r="R50" s="208"/>
      <c r="S50" s="208" t="s">
        <v>248</v>
      </c>
      <c r="T50" s="209" t="s">
        <v>249</v>
      </c>
      <c r="U50" s="210">
        <v>0.0</v>
      </c>
      <c r="V50" s="210">
        <f>ROUND(E50*U50,2)</f>
        <v>0</v>
      </c>
      <c r="W50" s="210"/>
      <c r="X50" s="210" t="s">
        <v>201</v>
      </c>
      <c r="Y50" s="210" t="s">
        <v>202</v>
      </c>
      <c r="Z50" s="211"/>
      <c r="AA50" s="211"/>
      <c r="AB50" s="211"/>
      <c r="AC50" s="211"/>
      <c r="AD50" s="211"/>
      <c r="AE50" s="211"/>
      <c r="AF50" s="211"/>
      <c r="AG50" s="211" t="s">
        <v>203</v>
      </c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ht="12.0" customHeight="1">
      <c r="A51" s="174"/>
      <c r="B51" s="178"/>
      <c r="C51" s="226"/>
      <c r="D51" s="180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AE51" s="151">
        <v>12.0</v>
      </c>
      <c r="AF51" s="151">
        <v>21.0</v>
      </c>
      <c r="AG51" s="151" t="s">
        <v>181</v>
      </c>
    </row>
    <row r="52" ht="12.0" customHeight="1">
      <c r="A52" s="227"/>
      <c r="B52" s="228" t="s">
        <v>14</v>
      </c>
      <c r="C52" s="229"/>
      <c r="D52" s="230"/>
      <c r="E52" s="231"/>
      <c r="F52" s="231"/>
      <c r="G52" s="232">
        <f>G8+G45+G47+G49</f>
        <v>268211.64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AE52" s="151">
        <f>SUMIF(L7:L50,AE51,G7:G50)</f>
        <v>0</v>
      </c>
      <c r="AF52" s="151">
        <f>SUMIF(L7:L50,AF51,G7:G50)</f>
        <v>268211.64</v>
      </c>
      <c r="AG52" s="151" t="s">
        <v>224</v>
      </c>
    </row>
    <row r="53" ht="12.0" customHeight="1">
      <c r="A53" s="174"/>
      <c r="B53" s="178"/>
      <c r="C53" s="226"/>
      <c r="D53" s="180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</row>
    <row r="54" ht="12.0" customHeight="1">
      <c r="A54" s="174"/>
      <c r="B54" s="178"/>
      <c r="C54" s="226"/>
      <c r="D54" s="180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</row>
    <row r="55" ht="12.0" customHeight="1">
      <c r="A55" s="174" t="s">
        <v>225</v>
      </c>
      <c r="D55" s="180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</row>
    <row r="56" ht="12.0" customHeight="1">
      <c r="A56" s="233"/>
      <c r="B56" s="30"/>
      <c r="C56" s="30"/>
      <c r="D56" s="30"/>
      <c r="E56" s="30"/>
      <c r="F56" s="30"/>
      <c r="G56" s="23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AG56" s="151" t="s">
        <v>226</v>
      </c>
    </row>
    <row r="57" ht="12.0" customHeight="1">
      <c r="A57" s="235"/>
      <c r="G57" s="236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</row>
    <row r="58" ht="12.0" customHeight="1">
      <c r="A58" s="235"/>
      <c r="G58" s="236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</row>
    <row r="59" ht="12.0" customHeight="1">
      <c r="A59" s="235"/>
      <c r="G59" s="236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</row>
    <row r="60" ht="12.0" customHeight="1">
      <c r="A60" s="237"/>
      <c r="B60" s="41"/>
      <c r="C60" s="41"/>
      <c r="D60" s="41"/>
      <c r="E60" s="41"/>
      <c r="F60" s="41"/>
      <c r="G60" s="238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</row>
    <row r="61" ht="12.0" customHeight="1">
      <c r="A61" s="174"/>
      <c r="B61" s="178"/>
      <c r="C61" s="226"/>
      <c r="D61" s="180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</row>
    <row r="62" ht="12.0" customHeight="1">
      <c r="B62" s="183"/>
      <c r="C62" s="239"/>
      <c r="D62" s="123"/>
      <c r="AG62" s="151" t="s">
        <v>227</v>
      </c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  <c r="D258" s="123"/>
    </row>
    <row r="259" ht="12.0" customHeight="1">
      <c r="B259" s="183"/>
      <c r="C259" s="183"/>
      <c r="D259" s="123"/>
    </row>
    <row r="260" ht="12.0" customHeight="1">
      <c r="B260" s="183"/>
      <c r="C260" s="183"/>
      <c r="D260" s="123"/>
    </row>
    <row r="261" ht="12.0" customHeight="1">
      <c r="B261" s="183"/>
      <c r="C261" s="183"/>
      <c r="D261" s="123"/>
    </row>
    <row r="262" ht="12.0" customHeight="1">
      <c r="B262" s="183"/>
      <c r="C262" s="183"/>
      <c r="D262" s="12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8">
    <mergeCell ref="A1:G1"/>
    <mergeCell ref="C2:G2"/>
    <mergeCell ref="C3:G3"/>
    <mergeCell ref="C4:G4"/>
    <mergeCell ref="C30:G30"/>
    <mergeCell ref="C31:G31"/>
    <mergeCell ref="C32:G32"/>
    <mergeCell ref="C42:G42"/>
    <mergeCell ref="C43:G43"/>
    <mergeCell ref="A55:C55"/>
    <mergeCell ref="A56:G60"/>
    <mergeCell ref="C33:G33"/>
    <mergeCell ref="C35:G35"/>
    <mergeCell ref="C36:G36"/>
    <mergeCell ref="C37:G37"/>
    <mergeCell ref="C38:G38"/>
    <mergeCell ref="C40:G40"/>
    <mergeCell ref="C41:G41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55</v>
      </c>
      <c r="C3" s="176" t="s">
        <v>56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57</v>
      </c>
      <c r="C4" s="186" t="s">
        <v>56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5</v>
      </c>
      <c r="C8" s="196" t="s">
        <v>124</v>
      </c>
      <c r="D8" s="197"/>
      <c r="E8" s="198"/>
      <c r="F8" s="199"/>
      <c r="G8" s="199">
        <f>SUMIF(AG9:AG15,"&lt;&gt;NOR",G9:G15)</f>
        <v>10251.48</v>
      </c>
      <c r="H8" s="199"/>
      <c r="I8" s="199">
        <f>SUM(I9:I15)</f>
        <v>0</v>
      </c>
      <c r="J8" s="199"/>
      <c r="K8" s="199">
        <f>SUM(K9:K15)</f>
        <v>10251.48</v>
      </c>
      <c r="L8" s="199"/>
      <c r="M8" s="199">
        <f>SUM(M9:M15)</f>
        <v>12404.2908</v>
      </c>
      <c r="N8" s="198"/>
      <c r="O8" s="198">
        <f>SUM(O9:O15)</f>
        <v>0</v>
      </c>
      <c r="P8" s="198"/>
      <c r="Q8" s="198">
        <f>SUM(Q9:Q15)</f>
        <v>0</v>
      </c>
      <c r="R8" s="199"/>
      <c r="S8" s="199"/>
      <c r="T8" s="200"/>
      <c r="U8" s="201"/>
      <c r="V8" s="201">
        <f>SUM(V9:V15)</f>
        <v>7.73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418</v>
      </c>
      <c r="C9" s="204" t="s">
        <v>419</v>
      </c>
      <c r="D9" s="205" t="s">
        <v>199</v>
      </c>
      <c r="E9" s="206">
        <v>2.464</v>
      </c>
      <c r="F9" s="207">
        <v>2355.0</v>
      </c>
      <c r="G9" s="208">
        <f>ROUND(E9*F9,2)</f>
        <v>5802.72</v>
      </c>
      <c r="H9" s="207">
        <v>0.0</v>
      </c>
      <c r="I9" s="208">
        <f>ROUND(E9*H9,2)</f>
        <v>0</v>
      </c>
      <c r="J9" s="207">
        <v>2355.0</v>
      </c>
      <c r="K9" s="208">
        <f>ROUND(E9*J9,2)</f>
        <v>5802.72</v>
      </c>
      <c r="L9" s="208">
        <v>21.0</v>
      </c>
      <c r="M9" s="208">
        <f>G9*(1+L9/100)</f>
        <v>7021.2912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3.131</v>
      </c>
      <c r="V9" s="210">
        <f>ROUND(E9*U9,2)</f>
        <v>7.71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420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14" t="s">
        <v>421</v>
      </c>
      <c r="D11" s="215"/>
      <c r="E11" s="216">
        <v>2.464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1">
      <c r="A12" s="218">
        <v>2.0</v>
      </c>
      <c r="B12" s="219" t="s">
        <v>216</v>
      </c>
      <c r="C12" s="220" t="s">
        <v>217</v>
      </c>
      <c r="D12" s="221" t="s">
        <v>199</v>
      </c>
      <c r="E12" s="222">
        <v>2.464</v>
      </c>
      <c r="F12" s="223">
        <v>352.5</v>
      </c>
      <c r="G12" s="224">
        <f t="shared" ref="G12:G13" si="1">ROUND(E12*F12,2)</f>
        <v>868.56</v>
      </c>
      <c r="H12" s="223">
        <v>0.0</v>
      </c>
      <c r="I12" s="224">
        <f t="shared" ref="I12:I13" si="2">ROUND(E12*H12,2)</f>
        <v>0</v>
      </c>
      <c r="J12" s="223">
        <v>352.5</v>
      </c>
      <c r="K12" s="224">
        <f t="shared" ref="K12:K13" si="3">ROUND(E12*J12,2)</f>
        <v>868.56</v>
      </c>
      <c r="L12" s="224">
        <v>21.0</v>
      </c>
      <c r="M12" s="224">
        <f t="shared" ref="M12:M13" si="4">G12*(1+L12/100)</f>
        <v>1050.9576</v>
      </c>
      <c r="N12" s="222">
        <v>0.0</v>
      </c>
      <c r="O12" s="222">
        <f t="shared" ref="O12:O13" si="5">ROUND(E12*N12,2)</f>
        <v>0</v>
      </c>
      <c r="P12" s="222">
        <v>0.0</v>
      </c>
      <c r="Q12" s="222">
        <f t="shared" ref="Q12:Q13" si="6">ROUND(E12*P12,2)</f>
        <v>0</v>
      </c>
      <c r="R12" s="224"/>
      <c r="S12" s="224" t="s">
        <v>200</v>
      </c>
      <c r="T12" s="225" t="s">
        <v>200</v>
      </c>
      <c r="U12" s="210">
        <v>0.01</v>
      </c>
      <c r="V12" s="210">
        <f t="shared" ref="V12:V13" si="7">ROUND(E12*U12,2)</f>
        <v>0.02</v>
      </c>
      <c r="W12" s="210"/>
      <c r="X12" s="210" t="s">
        <v>201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203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1">
      <c r="A13" s="202">
        <v>3.0</v>
      </c>
      <c r="B13" s="203" t="s">
        <v>219</v>
      </c>
      <c r="C13" s="204" t="s">
        <v>220</v>
      </c>
      <c r="D13" s="205" t="s">
        <v>199</v>
      </c>
      <c r="E13" s="206">
        <v>73.92</v>
      </c>
      <c r="F13" s="207">
        <v>28.3</v>
      </c>
      <c r="G13" s="208">
        <f t="shared" si="1"/>
        <v>2091.94</v>
      </c>
      <c r="H13" s="207">
        <v>0.0</v>
      </c>
      <c r="I13" s="208">
        <f t="shared" si="2"/>
        <v>0</v>
      </c>
      <c r="J13" s="207">
        <v>28.3</v>
      </c>
      <c r="K13" s="208">
        <f t="shared" si="3"/>
        <v>2091.94</v>
      </c>
      <c r="L13" s="208">
        <v>21.0</v>
      </c>
      <c r="M13" s="208">
        <f t="shared" si="4"/>
        <v>2531.2474</v>
      </c>
      <c r="N13" s="206">
        <v>0.0</v>
      </c>
      <c r="O13" s="206">
        <f t="shared" si="5"/>
        <v>0</v>
      </c>
      <c r="P13" s="206">
        <v>0.0</v>
      </c>
      <c r="Q13" s="206">
        <f t="shared" si="6"/>
        <v>0</v>
      </c>
      <c r="R13" s="208"/>
      <c r="S13" s="208" t="s">
        <v>200</v>
      </c>
      <c r="T13" s="209" t="s">
        <v>200</v>
      </c>
      <c r="U13" s="210">
        <v>0.0</v>
      </c>
      <c r="V13" s="210">
        <f t="shared" si="7"/>
        <v>0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203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2">
      <c r="A14" s="212"/>
      <c r="B14" s="213"/>
      <c r="C14" s="214" t="s">
        <v>422</v>
      </c>
      <c r="D14" s="215"/>
      <c r="E14" s="216">
        <v>73.92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1">
      <c r="A15" s="218">
        <v>4.0</v>
      </c>
      <c r="B15" s="219" t="s">
        <v>222</v>
      </c>
      <c r="C15" s="220" t="s">
        <v>223</v>
      </c>
      <c r="D15" s="221" t="s">
        <v>199</v>
      </c>
      <c r="E15" s="222">
        <v>2.464</v>
      </c>
      <c r="F15" s="223">
        <v>604.0</v>
      </c>
      <c r="G15" s="224">
        <f>ROUND(E15*F15,2)</f>
        <v>1488.26</v>
      </c>
      <c r="H15" s="223">
        <v>0.0</v>
      </c>
      <c r="I15" s="224">
        <f>ROUND(E15*H15,2)</f>
        <v>0</v>
      </c>
      <c r="J15" s="223">
        <v>604.0</v>
      </c>
      <c r="K15" s="224">
        <f>ROUND(E15*J15,2)</f>
        <v>1488.26</v>
      </c>
      <c r="L15" s="224">
        <v>21.0</v>
      </c>
      <c r="M15" s="224">
        <f>G15*(1+L15/100)</f>
        <v>1800.7946</v>
      </c>
      <c r="N15" s="222">
        <v>0.0</v>
      </c>
      <c r="O15" s="222">
        <f>ROUND(E15*N15,2)</f>
        <v>0</v>
      </c>
      <c r="P15" s="222">
        <v>0.0</v>
      </c>
      <c r="Q15" s="222">
        <f>ROUND(E15*P15,2)</f>
        <v>0</v>
      </c>
      <c r="R15" s="224"/>
      <c r="S15" s="224" t="s">
        <v>200</v>
      </c>
      <c r="T15" s="225" t="s">
        <v>200</v>
      </c>
      <c r="U15" s="210">
        <v>0.0</v>
      </c>
      <c r="V15" s="210">
        <f>ROUND(E15*U15,2)</f>
        <v>0</v>
      </c>
      <c r="W15" s="210"/>
      <c r="X15" s="210" t="s">
        <v>201</v>
      </c>
      <c r="Y15" s="210" t="s">
        <v>202</v>
      </c>
      <c r="Z15" s="211"/>
      <c r="AA15" s="211"/>
      <c r="AB15" s="211"/>
      <c r="AC15" s="211"/>
      <c r="AD15" s="211"/>
      <c r="AE15" s="211"/>
      <c r="AF15" s="211"/>
      <c r="AG15" s="211" t="s">
        <v>203</v>
      </c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>
      <c r="A16" s="194" t="s">
        <v>195</v>
      </c>
      <c r="B16" s="195" t="s">
        <v>125</v>
      </c>
      <c r="C16" s="196" t="s">
        <v>126</v>
      </c>
      <c r="D16" s="197"/>
      <c r="E16" s="198"/>
      <c r="F16" s="199"/>
      <c r="G16" s="199">
        <f>SUMIF(AG17:AG24,"&lt;&gt;NOR",G17:G24)</f>
        <v>34004.38</v>
      </c>
      <c r="H16" s="199"/>
      <c r="I16" s="199">
        <f>SUM(I17:I24)</f>
        <v>14083.12</v>
      </c>
      <c r="J16" s="199"/>
      <c r="K16" s="199">
        <f>SUM(K17:K24)</f>
        <v>19921.25</v>
      </c>
      <c r="L16" s="199"/>
      <c r="M16" s="199">
        <f>SUM(M17:M24)</f>
        <v>41145.2998</v>
      </c>
      <c r="N16" s="198"/>
      <c r="O16" s="198">
        <f>SUM(O17:O24)</f>
        <v>6.74</v>
      </c>
      <c r="P16" s="198"/>
      <c r="Q16" s="198">
        <f>SUM(Q17:Q24)</f>
        <v>0</v>
      </c>
      <c r="R16" s="199"/>
      <c r="S16" s="199"/>
      <c r="T16" s="200"/>
      <c r="U16" s="201"/>
      <c r="V16" s="201">
        <f>SUM(V17:V24)</f>
        <v>30.27</v>
      </c>
      <c r="W16" s="201"/>
      <c r="X16" s="201"/>
      <c r="Y16" s="201"/>
      <c r="AG16" s="151" t="s">
        <v>196</v>
      </c>
    </row>
    <row r="17" ht="12.0" customHeight="1" outlineLevel="1">
      <c r="A17" s="202">
        <v>5.0</v>
      </c>
      <c r="B17" s="203" t="s">
        <v>423</v>
      </c>
      <c r="C17" s="204" t="s">
        <v>424</v>
      </c>
      <c r="D17" s="205" t="s">
        <v>199</v>
      </c>
      <c r="E17" s="206">
        <v>2.3408</v>
      </c>
      <c r="F17" s="207">
        <v>4145.0</v>
      </c>
      <c r="G17" s="208">
        <f>ROUND(E17*F17,2)</f>
        <v>9702.62</v>
      </c>
      <c r="H17" s="207">
        <v>3710.28</v>
      </c>
      <c r="I17" s="208">
        <f>ROUND(E17*H17,2)</f>
        <v>8685.02</v>
      </c>
      <c r="J17" s="207">
        <v>434.72</v>
      </c>
      <c r="K17" s="208">
        <f>ROUND(E17*J17,2)</f>
        <v>1017.59</v>
      </c>
      <c r="L17" s="208">
        <v>21.0</v>
      </c>
      <c r="M17" s="208">
        <f>G17*(1+L17/100)</f>
        <v>11740.1702</v>
      </c>
      <c r="N17" s="206">
        <v>2.525</v>
      </c>
      <c r="O17" s="206">
        <f>ROUND(E17*N17,2)</f>
        <v>5.91</v>
      </c>
      <c r="P17" s="206">
        <v>0.0</v>
      </c>
      <c r="Q17" s="206">
        <f>ROUND(E17*P17,2)</f>
        <v>0</v>
      </c>
      <c r="R17" s="208"/>
      <c r="S17" s="208" t="s">
        <v>200</v>
      </c>
      <c r="T17" s="209" t="s">
        <v>200</v>
      </c>
      <c r="U17" s="210">
        <v>0.477</v>
      </c>
      <c r="V17" s="210">
        <f>ROUND(E17*U17,2)</f>
        <v>1.12</v>
      </c>
      <c r="W17" s="210"/>
      <c r="X17" s="210" t="s">
        <v>201</v>
      </c>
      <c r="Y17" s="210" t="s">
        <v>202</v>
      </c>
      <c r="Z17" s="211"/>
      <c r="AA17" s="211"/>
      <c r="AB17" s="211"/>
      <c r="AC17" s="211"/>
      <c r="AD17" s="211"/>
      <c r="AE17" s="211"/>
      <c r="AF17" s="211"/>
      <c r="AG17" s="211" t="s">
        <v>203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2">
      <c r="A18" s="212"/>
      <c r="B18" s="213"/>
      <c r="C18" s="214" t="s">
        <v>420</v>
      </c>
      <c r="D18" s="215"/>
      <c r="E18" s="216"/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3">
      <c r="A19" s="212"/>
      <c r="B19" s="213"/>
      <c r="C19" s="214" t="s">
        <v>425</v>
      </c>
      <c r="D19" s="215"/>
      <c r="E19" s="216">
        <v>2.3408</v>
      </c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1">
      <c r="A20" s="202">
        <v>6.0</v>
      </c>
      <c r="B20" s="203" t="s">
        <v>426</v>
      </c>
      <c r="C20" s="204" t="s">
        <v>427</v>
      </c>
      <c r="D20" s="205" t="s">
        <v>238</v>
      </c>
      <c r="E20" s="206">
        <v>21.28</v>
      </c>
      <c r="F20" s="207">
        <v>933.0</v>
      </c>
      <c r="G20" s="208">
        <f>ROUND(E20*F20,2)</f>
        <v>19854.24</v>
      </c>
      <c r="H20" s="207">
        <v>253.67</v>
      </c>
      <c r="I20" s="208">
        <f>ROUND(E20*H20,2)</f>
        <v>5398.1</v>
      </c>
      <c r="J20" s="207">
        <v>679.33</v>
      </c>
      <c r="K20" s="208">
        <f>ROUND(E20*J20,2)</f>
        <v>14456.14</v>
      </c>
      <c r="L20" s="208">
        <v>21.0</v>
      </c>
      <c r="M20" s="208">
        <f>G20*(1+L20/100)</f>
        <v>24023.6304</v>
      </c>
      <c r="N20" s="206">
        <v>0.03919</v>
      </c>
      <c r="O20" s="206">
        <f>ROUND(E20*N20,2)</f>
        <v>0.83</v>
      </c>
      <c r="P20" s="206">
        <v>0.0</v>
      </c>
      <c r="Q20" s="206">
        <f>ROUND(E20*P20,2)</f>
        <v>0</v>
      </c>
      <c r="R20" s="208"/>
      <c r="S20" s="208" t="s">
        <v>200</v>
      </c>
      <c r="T20" s="209" t="s">
        <v>200</v>
      </c>
      <c r="U20" s="210">
        <v>1.05</v>
      </c>
      <c r="V20" s="210">
        <f>ROUND(E20*U20,2)</f>
        <v>22.34</v>
      </c>
      <c r="W20" s="210"/>
      <c r="X20" s="210" t="s">
        <v>201</v>
      </c>
      <c r="Y20" s="210" t="s">
        <v>202</v>
      </c>
      <c r="Z20" s="211"/>
      <c r="AA20" s="211"/>
      <c r="AB20" s="211"/>
      <c r="AC20" s="211"/>
      <c r="AD20" s="211"/>
      <c r="AE20" s="211"/>
      <c r="AF20" s="211"/>
      <c r="AG20" s="211" t="s">
        <v>203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 outlineLevel="2">
      <c r="A21" s="212"/>
      <c r="B21" s="213"/>
      <c r="C21" s="214" t="s">
        <v>420</v>
      </c>
      <c r="D21" s="215"/>
      <c r="E21" s="216"/>
      <c r="F21" s="210"/>
      <c r="G21" s="210"/>
      <c r="H21" s="210"/>
      <c r="I21" s="210"/>
      <c r="J21" s="210"/>
      <c r="K21" s="210"/>
      <c r="L21" s="210"/>
      <c r="M21" s="210"/>
      <c r="N21" s="217"/>
      <c r="O21" s="217"/>
      <c r="P21" s="217"/>
      <c r="Q21" s="217"/>
      <c r="R21" s="210"/>
      <c r="S21" s="210"/>
      <c r="T21" s="210"/>
      <c r="U21" s="210"/>
      <c r="V21" s="210"/>
      <c r="W21" s="210"/>
      <c r="X21" s="210"/>
      <c r="Y21" s="210"/>
      <c r="Z21" s="211"/>
      <c r="AA21" s="211"/>
      <c r="AB21" s="211"/>
      <c r="AC21" s="211"/>
      <c r="AD21" s="211"/>
      <c r="AE21" s="211"/>
      <c r="AF21" s="211"/>
      <c r="AG21" s="211" t="s">
        <v>205</v>
      </c>
      <c r="AH21" s="211">
        <v>0.0</v>
      </c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3">
      <c r="A22" s="212"/>
      <c r="B22" s="213"/>
      <c r="C22" s="214" t="s">
        <v>428</v>
      </c>
      <c r="D22" s="215"/>
      <c r="E22" s="216">
        <v>21.28</v>
      </c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1">
      <c r="A23" s="202">
        <v>7.0</v>
      </c>
      <c r="B23" s="203" t="s">
        <v>429</v>
      </c>
      <c r="C23" s="204" t="s">
        <v>430</v>
      </c>
      <c r="D23" s="205" t="s">
        <v>238</v>
      </c>
      <c r="E23" s="206">
        <v>21.28</v>
      </c>
      <c r="F23" s="207">
        <v>209.0</v>
      </c>
      <c r="G23" s="208">
        <f>ROUND(E23*F23,2)</f>
        <v>4447.52</v>
      </c>
      <c r="H23" s="207">
        <v>0.0</v>
      </c>
      <c r="I23" s="208">
        <f>ROUND(E23*H23,2)</f>
        <v>0</v>
      </c>
      <c r="J23" s="207">
        <v>209.0</v>
      </c>
      <c r="K23" s="208">
        <f>ROUND(E23*J23,2)</f>
        <v>4447.52</v>
      </c>
      <c r="L23" s="208">
        <v>21.0</v>
      </c>
      <c r="M23" s="208">
        <f>G23*(1+L23/100)</f>
        <v>5381.4992</v>
      </c>
      <c r="N23" s="206">
        <v>0.0</v>
      </c>
      <c r="O23" s="206">
        <f>ROUND(E23*N23,2)</f>
        <v>0</v>
      </c>
      <c r="P23" s="206">
        <v>0.0</v>
      </c>
      <c r="Q23" s="206">
        <f>ROUND(E23*P23,2)</f>
        <v>0</v>
      </c>
      <c r="R23" s="208"/>
      <c r="S23" s="208" t="s">
        <v>200</v>
      </c>
      <c r="T23" s="209" t="s">
        <v>200</v>
      </c>
      <c r="U23" s="210">
        <v>0.32</v>
      </c>
      <c r="V23" s="210">
        <f>ROUND(E23*U23,2)</f>
        <v>6.81</v>
      </c>
      <c r="W23" s="210"/>
      <c r="X23" s="210" t="s">
        <v>201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203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2">
      <c r="A24" s="212"/>
      <c r="B24" s="213"/>
      <c r="C24" s="240" t="s">
        <v>431</v>
      </c>
      <c r="D24" s="30"/>
      <c r="E24" s="30"/>
      <c r="F24" s="30"/>
      <c r="G24" s="30"/>
      <c r="H24" s="210"/>
      <c r="I24" s="210"/>
      <c r="J24" s="210"/>
      <c r="K24" s="210"/>
      <c r="L24" s="210"/>
      <c r="M24" s="210"/>
      <c r="N24" s="217"/>
      <c r="O24" s="217"/>
      <c r="P24" s="217"/>
      <c r="Q24" s="217"/>
      <c r="R24" s="210"/>
      <c r="S24" s="210"/>
      <c r="T24" s="210"/>
      <c r="U24" s="210"/>
      <c r="V24" s="210"/>
      <c r="W24" s="210"/>
      <c r="X24" s="210"/>
      <c r="Y24" s="210"/>
      <c r="Z24" s="211"/>
      <c r="AA24" s="211"/>
      <c r="AB24" s="211"/>
      <c r="AC24" s="211"/>
      <c r="AD24" s="211"/>
      <c r="AE24" s="211"/>
      <c r="AF24" s="211"/>
      <c r="AG24" s="211" t="s">
        <v>280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ht="12.0" customHeight="1">
      <c r="A25" s="194" t="s">
        <v>195</v>
      </c>
      <c r="B25" s="195" t="s">
        <v>137</v>
      </c>
      <c r="C25" s="196" t="s">
        <v>138</v>
      </c>
      <c r="D25" s="197"/>
      <c r="E25" s="198"/>
      <c r="F25" s="199"/>
      <c r="G25" s="199">
        <f>SUMIF(AG26:AG27,"&lt;&gt;NOR",G26:G27)</f>
        <v>22659.52</v>
      </c>
      <c r="H25" s="199"/>
      <c r="I25" s="199">
        <f>SUM(I26:I27)</f>
        <v>7167.76</v>
      </c>
      <c r="J25" s="199"/>
      <c r="K25" s="199">
        <f>SUM(K26:K27)</f>
        <v>15491.76</v>
      </c>
      <c r="L25" s="199"/>
      <c r="M25" s="199">
        <f>SUM(M26:M27)</f>
        <v>27418.0192</v>
      </c>
      <c r="N25" s="198"/>
      <c r="O25" s="198">
        <f>SUM(O26:O27)</f>
        <v>0.17</v>
      </c>
      <c r="P25" s="198"/>
      <c r="Q25" s="198">
        <f>SUM(Q26:Q27)</f>
        <v>0</v>
      </c>
      <c r="R25" s="199"/>
      <c r="S25" s="199"/>
      <c r="T25" s="200"/>
      <c r="U25" s="201"/>
      <c r="V25" s="201">
        <f>SUM(V26:V27)</f>
        <v>23.15</v>
      </c>
      <c r="W25" s="201"/>
      <c r="X25" s="201"/>
      <c r="Y25" s="201"/>
      <c r="AG25" s="151" t="s">
        <v>196</v>
      </c>
    </row>
    <row r="26" ht="12.0" customHeight="1" outlineLevel="1">
      <c r="A26" s="202">
        <v>8.0</v>
      </c>
      <c r="B26" s="203" t="s">
        <v>432</v>
      </c>
      <c r="C26" s="204" t="s">
        <v>433</v>
      </c>
      <c r="D26" s="205" t="s">
        <v>238</v>
      </c>
      <c r="E26" s="206">
        <v>108.16</v>
      </c>
      <c r="F26" s="207">
        <v>209.5</v>
      </c>
      <c r="G26" s="208">
        <f>ROUND(E26*F26,2)</f>
        <v>22659.52</v>
      </c>
      <c r="H26" s="207">
        <v>66.27</v>
      </c>
      <c r="I26" s="208">
        <f>ROUND(E26*H26,2)</f>
        <v>7167.76</v>
      </c>
      <c r="J26" s="207">
        <v>143.23</v>
      </c>
      <c r="K26" s="208">
        <f>ROUND(E26*J26,2)</f>
        <v>15491.76</v>
      </c>
      <c r="L26" s="208">
        <v>21.0</v>
      </c>
      <c r="M26" s="208">
        <f>G26*(1+L26/100)</f>
        <v>27418.0192</v>
      </c>
      <c r="N26" s="206">
        <v>0.00158</v>
      </c>
      <c r="O26" s="206">
        <f>ROUND(E26*N26,2)</f>
        <v>0.17</v>
      </c>
      <c r="P26" s="206">
        <v>0.0</v>
      </c>
      <c r="Q26" s="206">
        <f>ROUND(E26*P26,2)</f>
        <v>0</v>
      </c>
      <c r="R26" s="208"/>
      <c r="S26" s="208" t="s">
        <v>200</v>
      </c>
      <c r="T26" s="209" t="s">
        <v>200</v>
      </c>
      <c r="U26" s="210">
        <v>0.214</v>
      </c>
      <c r="V26" s="210">
        <f>ROUND(E26*U26,2)</f>
        <v>23.15</v>
      </c>
      <c r="W26" s="210"/>
      <c r="X26" s="210" t="s">
        <v>201</v>
      </c>
      <c r="Y26" s="210" t="s">
        <v>202</v>
      </c>
      <c r="Z26" s="211"/>
      <c r="AA26" s="211"/>
      <c r="AB26" s="211"/>
      <c r="AC26" s="211"/>
      <c r="AD26" s="211"/>
      <c r="AE26" s="211"/>
      <c r="AF26" s="211"/>
      <c r="AG26" s="211" t="s">
        <v>203</v>
      </c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 outlineLevel="2">
      <c r="A27" s="212"/>
      <c r="B27" s="213"/>
      <c r="C27" s="214" t="s">
        <v>434</v>
      </c>
      <c r="D27" s="215"/>
      <c r="E27" s="216">
        <v>108.16</v>
      </c>
      <c r="F27" s="210"/>
      <c r="G27" s="210"/>
      <c r="H27" s="210"/>
      <c r="I27" s="210"/>
      <c r="J27" s="210"/>
      <c r="K27" s="210"/>
      <c r="L27" s="210"/>
      <c r="M27" s="210"/>
      <c r="N27" s="217"/>
      <c r="O27" s="217"/>
      <c r="P27" s="217"/>
      <c r="Q27" s="217"/>
      <c r="R27" s="210"/>
      <c r="S27" s="210"/>
      <c r="T27" s="210"/>
      <c r="U27" s="210"/>
      <c r="V27" s="210"/>
      <c r="W27" s="210"/>
      <c r="X27" s="210"/>
      <c r="Y27" s="210"/>
      <c r="Z27" s="211"/>
      <c r="AA27" s="211"/>
      <c r="AB27" s="211"/>
      <c r="AC27" s="211"/>
      <c r="AD27" s="211"/>
      <c r="AE27" s="211"/>
      <c r="AF27" s="211"/>
      <c r="AG27" s="211" t="s">
        <v>205</v>
      </c>
      <c r="AH27" s="211">
        <v>0.0</v>
      </c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>
      <c r="A28" s="194" t="s">
        <v>195</v>
      </c>
      <c r="B28" s="195" t="s">
        <v>139</v>
      </c>
      <c r="C28" s="196" t="s">
        <v>140</v>
      </c>
      <c r="D28" s="197"/>
      <c r="E28" s="198"/>
      <c r="F28" s="199"/>
      <c r="G28" s="199">
        <f>SUMIF(AG29,"&lt;&gt;NOR",G29)</f>
        <v>21199.36</v>
      </c>
      <c r="H28" s="199"/>
      <c r="I28" s="199">
        <f>SUM(I29)</f>
        <v>241.2</v>
      </c>
      <c r="J28" s="199"/>
      <c r="K28" s="199">
        <f>SUM(K29)</f>
        <v>20958.16</v>
      </c>
      <c r="L28" s="199"/>
      <c r="M28" s="199">
        <f>SUM(M29)</f>
        <v>25651.2256</v>
      </c>
      <c r="N28" s="198"/>
      <c r="O28" s="198">
        <f>SUM(O29)</f>
        <v>0</v>
      </c>
      <c r="P28" s="198"/>
      <c r="Q28" s="198">
        <f>SUM(Q29)</f>
        <v>0</v>
      </c>
      <c r="R28" s="199"/>
      <c r="S28" s="199"/>
      <c r="T28" s="200"/>
      <c r="U28" s="201"/>
      <c r="V28" s="201">
        <f>SUM(V29)</f>
        <v>33.31</v>
      </c>
      <c r="W28" s="201"/>
      <c r="X28" s="201"/>
      <c r="Y28" s="201"/>
      <c r="AG28" s="151" t="s">
        <v>196</v>
      </c>
    </row>
    <row r="29" ht="12.0" customHeight="1" outlineLevel="1">
      <c r="A29" s="218">
        <v>9.0</v>
      </c>
      <c r="B29" s="219" t="s">
        <v>435</v>
      </c>
      <c r="C29" s="220" t="s">
        <v>436</v>
      </c>
      <c r="D29" s="221" t="s">
        <v>238</v>
      </c>
      <c r="E29" s="222">
        <v>108.16</v>
      </c>
      <c r="F29" s="223">
        <v>196.0</v>
      </c>
      <c r="G29" s="224">
        <f>ROUND(E29*F29,2)</f>
        <v>21199.36</v>
      </c>
      <c r="H29" s="223">
        <v>2.23</v>
      </c>
      <c r="I29" s="224">
        <f>ROUND(E29*H29,2)</f>
        <v>241.2</v>
      </c>
      <c r="J29" s="223">
        <v>193.77</v>
      </c>
      <c r="K29" s="224">
        <f>ROUND(E29*J29,2)</f>
        <v>20958.16</v>
      </c>
      <c r="L29" s="224">
        <v>21.0</v>
      </c>
      <c r="M29" s="224">
        <f>G29*(1+L29/100)</f>
        <v>25651.2256</v>
      </c>
      <c r="N29" s="222">
        <v>4.0E-5</v>
      </c>
      <c r="O29" s="222">
        <f>ROUND(E29*N29,2)</f>
        <v>0</v>
      </c>
      <c r="P29" s="222">
        <v>0.0</v>
      </c>
      <c r="Q29" s="222">
        <f>ROUND(E29*P29,2)</f>
        <v>0</v>
      </c>
      <c r="R29" s="224"/>
      <c r="S29" s="224" t="s">
        <v>200</v>
      </c>
      <c r="T29" s="225" t="s">
        <v>200</v>
      </c>
      <c r="U29" s="210">
        <v>0.308</v>
      </c>
      <c r="V29" s="210">
        <f>ROUND(E29*U29,2)</f>
        <v>33.31</v>
      </c>
      <c r="W29" s="210"/>
      <c r="X29" s="210" t="s">
        <v>201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203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>
      <c r="A30" s="194" t="s">
        <v>195</v>
      </c>
      <c r="B30" s="195" t="s">
        <v>143</v>
      </c>
      <c r="C30" s="196" t="s">
        <v>144</v>
      </c>
      <c r="D30" s="197"/>
      <c r="E30" s="198"/>
      <c r="F30" s="199"/>
      <c r="G30" s="199">
        <f>SUMIF(AG31,"&lt;&gt;NOR",G31)</f>
        <v>882.26</v>
      </c>
      <c r="H30" s="199"/>
      <c r="I30" s="199">
        <f>SUM(I31)</f>
        <v>0</v>
      </c>
      <c r="J30" s="199"/>
      <c r="K30" s="199">
        <f>SUM(K31)</f>
        <v>882.26</v>
      </c>
      <c r="L30" s="199"/>
      <c r="M30" s="199">
        <f>SUM(M31)</f>
        <v>1067.5346</v>
      </c>
      <c r="N30" s="198"/>
      <c r="O30" s="198">
        <f>SUM(O31)</f>
        <v>0</v>
      </c>
      <c r="P30" s="198"/>
      <c r="Q30" s="198">
        <f>SUM(Q31)</f>
        <v>0</v>
      </c>
      <c r="R30" s="199"/>
      <c r="S30" s="199"/>
      <c r="T30" s="200"/>
      <c r="U30" s="201"/>
      <c r="V30" s="201">
        <f>SUM(V31)</f>
        <v>0.67</v>
      </c>
      <c r="W30" s="201"/>
      <c r="X30" s="201"/>
      <c r="Y30" s="201"/>
      <c r="AG30" s="151" t="s">
        <v>196</v>
      </c>
    </row>
    <row r="31" ht="12.0" customHeight="1" outlineLevel="1">
      <c r="A31" s="218">
        <v>10.0</v>
      </c>
      <c r="B31" s="219" t="s">
        <v>437</v>
      </c>
      <c r="C31" s="220" t="s">
        <v>438</v>
      </c>
      <c r="D31" s="221" t="s">
        <v>306</v>
      </c>
      <c r="E31" s="222">
        <v>6.9197</v>
      </c>
      <c r="F31" s="223">
        <v>127.5</v>
      </c>
      <c r="G31" s="224">
        <f>ROUND(E31*F31,2)</f>
        <v>882.26</v>
      </c>
      <c r="H31" s="223">
        <v>0.0</v>
      </c>
      <c r="I31" s="224">
        <f>ROUND(E31*H31,2)</f>
        <v>0</v>
      </c>
      <c r="J31" s="223">
        <v>127.5</v>
      </c>
      <c r="K31" s="224">
        <f>ROUND(E31*J31,2)</f>
        <v>882.26</v>
      </c>
      <c r="L31" s="224">
        <v>21.0</v>
      </c>
      <c r="M31" s="224">
        <f>G31*(1+L31/100)</f>
        <v>1067.5346</v>
      </c>
      <c r="N31" s="222">
        <v>0.0</v>
      </c>
      <c r="O31" s="222">
        <f>ROUND(E31*N31,2)</f>
        <v>0</v>
      </c>
      <c r="P31" s="222">
        <v>0.0</v>
      </c>
      <c r="Q31" s="222">
        <f>ROUND(E31*P31,2)</f>
        <v>0</v>
      </c>
      <c r="R31" s="224"/>
      <c r="S31" s="224" t="s">
        <v>200</v>
      </c>
      <c r="T31" s="225" t="s">
        <v>200</v>
      </c>
      <c r="U31" s="210">
        <v>0.097</v>
      </c>
      <c r="V31" s="210">
        <f>ROUND(E31*U31,2)</f>
        <v>0.67</v>
      </c>
      <c r="W31" s="210"/>
      <c r="X31" s="210" t="s">
        <v>330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331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>
      <c r="A32" s="194" t="s">
        <v>195</v>
      </c>
      <c r="B32" s="195" t="s">
        <v>146</v>
      </c>
      <c r="C32" s="196" t="s">
        <v>147</v>
      </c>
      <c r="D32" s="197"/>
      <c r="E32" s="198"/>
      <c r="F32" s="199"/>
      <c r="G32" s="199">
        <f>SUMIF(AG33:AG41,"&lt;&gt;NOR",G33:G41)</f>
        <v>31576.18</v>
      </c>
      <c r="H32" s="199"/>
      <c r="I32" s="199">
        <f>SUM(I33:I41)</f>
        <v>12450.47</v>
      </c>
      <c r="J32" s="199"/>
      <c r="K32" s="199">
        <f>SUM(K33:K41)</f>
        <v>19125.71</v>
      </c>
      <c r="L32" s="199"/>
      <c r="M32" s="199">
        <f>SUM(M33:M41)</f>
        <v>38207.1778</v>
      </c>
      <c r="N32" s="198"/>
      <c r="O32" s="198">
        <f>SUM(O33:O41)</f>
        <v>0.07</v>
      </c>
      <c r="P32" s="198"/>
      <c r="Q32" s="198">
        <f>SUM(Q33:Q41)</f>
        <v>0</v>
      </c>
      <c r="R32" s="199"/>
      <c r="S32" s="199"/>
      <c r="T32" s="200"/>
      <c r="U32" s="201"/>
      <c r="V32" s="201">
        <f>SUM(V33:V41)</f>
        <v>10.88</v>
      </c>
      <c r="W32" s="201"/>
      <c r="X32" s="201"/>
      <c r="Y32" s="201"/>
      <c r="AG32" s="151" t="s">
        <v>196</v>
      </c>
    </row>
    <row r="33" ht="12.0" customHeight="1" outlineLevel="1">
      <c r="A33" s="202">
        <v>11.0</v>
      </c>
      <c r="B33" s="203" t="s">
        <v>439</v>
      </c>
      <c r="C33" s="204" t="s">
        <v>440</v>
      </c>
      <c r="D33" s="205" t="s">
        <v>238</v>
      </c>
      <c r="E33" s="206">
        <v>25.6499</v>
      </c>
      <c r="F33" s="207">
        <v>700.0</v>
      </c>
      <c r="G33" s="208">
        <f>ROUND(E33*F33,2)</f>
        <v>17954.93</v>
      </c>
      <c r="H33" s="207">
        <v>39.0</v>
      </c>
      <c r="I33" s="208">
        <f>ROUND(E33*H33,2)</f>
        <v>1000.35</v>
      </c>
      <c r="J33" s="207">
        <v>661.0</v>
      </c>
      <c r="K33" s="208">
        <f>ROUND(E33*J33,2)</f>
        <v>16954.58</v>
      </c>
      <c r="L33" s="208">
        <v>21.0</v>
      </c>
      <c r="M33" s="208">
        <f>G33*(1+L33/100)</f>
        <v>21725.4653</v>
      </c>
      <c r="N33" s="206">
        <v>3.0E-5</v>
      </c>
      <c r="O33" s="206">
        <f>ROUND(E33*N33,2)</f>
        <v>0</v>
      </c>
      <c r="P33" s="206">
        <v>0.0</v>
      </c>
      <c r="Q33" s="206">
        <f>ROUND(E33*P33,2)</f>
        <v>0</v>
      </c>
      <c r="R33" s="208"/>
      <c r="S33" s="208" t="s">
        <v>248</v>
      </c>
      <c r="T33" s="209" t="s">
        <v>249</v>
      </c>
      <c r="U33" s="210">
        <v>0.32</v>
      </c>
      <c r="V33" s="210">
        <f>ROUND(E33*U33,2)</f>
        <v>8.21</v>
      </c>
      <c r="W33" s="210"/>
      <c r="X33" s="210" t="s">
        <v>201</v>
      </c>
      <c r="Y33" s="210" t="s">
        <v>202</v>
      </c>
      <c r="Z33" s="211"/>
      <c r="AA33" s="211"/>
      <c r="AB33" s="211"/>
      <c r="AC33" s="211"/>
      <c r="AD33" s="211"/>
      <c r="AE33" s="211"/>
      <c r="AF33" s="211"/>
      <c r="AG33" s="211" t="s">
        <v>203</v>
      </c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2">
      <c r="A34" s="212"/>
      <c r="B34" s="213"/>
      <c r="C34" s="214" t="s">
        <v>420</v>
      </c>
      <c r="D34" s="215"/>
      <c r="E34" s="216"/>
      <c r="F34" s="210"/>
      <c r="G34" s="210"/>
      <c r="H34" s="210"/>
      <c r="I34" s="210"/>
      <c r="J34" s="210"/>
      <c r="K34" s="210"/>
      <c r="L34" s="210"/>
      <c r="M34" s="210"/>
      <c r="N34" s="217"/>
      <c r="O34" s="217"/>
      <c r="P34" s="217"/>
      <c r="Q34" s="217"/>
      <c r="R34" s="210"/>
      <c r="S34" s="210"/>
      <c r="T34" s="210"/>
      <c r="U34" s="210"/>
      <c r="V34" s="210"/>
      <c r="W34" s="210"/>
      <c r="X34" s="210"/>
      <c r="Y34" s="210"/>
      <c r="Z34" s="211"/>
      <c r="AA34" s="211"/>
      <c r="AB34" s="211"/>
      <c r="AC34" s="211"/>
      <c r="AD34" s="211"/>
      <c r="AE34" s="211"/>
      <c r="AF34" s="211"/>
      <c r="AG34" s="211" t="s">
        <v>205</v>
      </c>
      <c r="AH34" s="211">
        <v>0.0</v>
      </c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3">
      <c r="A35" s="212"/>
      <c r="B35" s="213"/>
      <c r="C35" s="214" t="s">
        <v>441</v>
      </c>
      <c r="D35" s="215"/>
      <c r="E35" s="216">
        <v>25.6499</v>
      </c>
      <c r="F35" s="210"/>
      <c r="G35" s="210"/>
      <c r="H35" s="210"/>
      <c r="I35" s="210"/>
      <c r="J35" s="210"/>
      <c r="K35" s="210"/>
      <c r="L35" s="210"/>
      <c r="M35" s="210"/>
      <c r="N35" s="217"/>
      <c r="O35" s="217"/>
      <c r="P35" s="217"/>
      <c r="Q35" s="217"/>
      <c r="R35" s="210"/>
      <c r="S35" s="210"/>
      <c r="T35" s="210"/>
      <c r="U35" s="210"/>
      <c r="V35" s="210"/>
      <c r="W35" s="210"/>
      <c r="X35" s="210"/>
      <c r="Y35" s="210"/>
      <c r="Z35" s="211"/>
      <c r="AA35" s="211"/>
      <c r="AB35" s="211"/>
      <c r="AC35" s="211"/>
      <c r="AD35" s="211"/>
      <c r="AE35" s="211"/>
      <c r="AF35" s="211"/>
      <c r="AG35" s="211" t="s">
        <v>205</v>
      </c>
      <c r="AH35" s="211">
        <v>0.0</v>
      </c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ht="12.0" customHeight="1" outlineLevel="1">
      <c r="A36" s="202">
        <v>12.0</v>
      </c>
      <c r="B36" s="203" t="s">
        <v>442</v>
      </c>
      <c r="C36" s="204" t="s">
        <v>443</v>
      </c>
      <c r="D36" s="205" t="s">
        <v>238</v>
      </c>
      <c r="E36" s="206">
        <v>30.77988</v>
      </c>
      <c r="F36" s="207">
        <v>342.5</v>
      </c>
      <c r="G36" s="208">
        <f>ROUND(E36*F36,2)</f>
        <v>10542.11</v>
      </c>
      <c r="H36" s="207">
        <v>342.5</v>
      </c>
      <c r="I36" s="208">
        <f>ROUND(E36*H36,2)</f>
        <v>10542.11</v>
      </c>
      <c r="J36" s="207">
        <v>0.0</v>
      </c>
      <c r="K36" s="208">
        <f>ROUND(E36*J36,2)</f>
        <v>0</v>
      </c>
      <c r="L36" s="208">
        <v>21.0</v>
      </c>
      <c r="M36" s="208">
        <f>G36*(1+L36/100)</f>
        <v>12755.9531</v>
      </c>
      <c r="N36" s="206">
        <v>0.00185</v>
      </c>
      <c r="O36" s="206">
        <f>ROUND(E36*N36,2)</f>
        <v>0.06</v>
      </c>
      <c r="P36" s="206">
        <v>0.0</v>
      </c>
      <c r="Q36" s="206">
        <f>ROUND(E36*P36,2)</f>
        <v>0</v>
      </c>
      <c r="R36" s="208" t="s">
        <v>300</v>
      </c>
      <c r="S36" s="208" t="s">
        <v>200</v>
      </c>
      <c r="T36" s="209" t="s">
        <v>200</v>
      </c>
      <c r="U36" s="210">
        <v>0.0</v>
      </c>
      <c r="V36" s="210">
        <f>ROUND(E36*U36,2)</f>
        <v>0</v>
      </c>
      <c r="W36" s="210"/>
      <c r="X36" s="210" t="s">
        <v>266</v>
      </c>
      <c r="Y36" s="210" t="s">
        <v>202</v>
      </c>
      <c r="Z36" s="211"/>
      <c r="AA36" s="211"/>
      <c r="AB36" s="211"/>
      <c r="AC36" s="211"/>
      <c r="AD36" s="211"/>
      <c r="AE36" s="211"/>
      <c r="AF36" s="211"/>
      <c r="AG36" s="211" t="s">
        <v>267</v>
      </c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2">
      <c r="A37" s="212"/>
      <c r="B37" s="213"/>
      <c r="C37" s="214" t="s">
        <v>420</v>
      </c>
      <c r="D37" s="215"/>
      <c r="E37" s="216"/>
      <c r="F37" s="210"/>
      <c r="G37" s="210"/>
      <c r="H37" s="210"/>
      <c r="I37" s="210"/>
      <c r="J37" s="210"/>
      <c r="K37" s="210"/>
      <c r="L37" s="210"/>
      <c r="M37" s="210"/>
      <c r="N37" s="217"/>
      <c r="O37" s="217"/>
      <c r="P37" s="217"/>
      <c r="Q37" s="217"/>
      <c r="R37" s="210"/>
      <c r="S37" s="210"/>
      <c r="T37" s="210"/>
      <c r="U37" s="210"/>
      <c r="V37" s="210"/>
      <c r="W37" s="210"/>
      <c r="X37" s="210"/>
      <c r="Y37" s="210"/>
      <c r="Z37" s="211"/>
      <c r="AA37" s="211"/>
      <c r="AB37" s="211"/>
      <c r="AC37" s="211"/>
      <c r="AD37" s="211"/>
      <c r="AE37" s="211"/>
      <c r="AF37" s="211"/>
      <c r="AG37" s="211" t="s">
        <v>205</v>
      </c>
      <c r="AH37" s="211">
        <v>0.0</v>
      </c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3">
      <c r="A38" s="212"/>
      <c r="B38" s="213"/>
      <c r="C38" s="214" t="s">
        <v>444</v>
      </c>
      <c r="D38" s="215"/>
      <c r="E38" s="216">
        <v>30.77988</v>
      </c>
      <c r="F38" s="210"/>
      <c r="G38" s="210"/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205</v>
      </c>
      <c r="AH38" s="211">
        <v>0.0</v>
      </c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1">
      <c r="A39" s="218">
        <v>13.0</v>
      </c>
      <c r="B39" s="219" t="s">
        <v>445</v>
      </c>
      <c r="C39" s="220" t="s">
        <v>446</v>
      </c>
      <c r="D39" s="221" t="s">
        <v>238</v>
      </c>
      <c r="E39" s="222">
        <v>25.6499</v>
      </c>
      <c r="F39" s="223">
        <v>79.5</v>
      </c>
      <c r="G39" s="224">
        <f t="shared" ref="G39:G41" si="8">ROUND(E39*F39,2)</f>
        <v>2039.17</v>
      </c>
      <c r="H39" s="223">
        <v>0.0</v>
      </c>
      <c r="I39" s="224">
        <f t="shared" ref="I39:I41" si="9">ROUND(E39*H39,2)</f>
        <v>0</v>
      </c>
      <c r="J39" s="223">
        <v>79.5</v>
      </c>
      <c r="K39" s="224">
        <f t="shared" ref="K39:K41" si="10">ROUND(E39*J39,2)</f>
        <v>2039.17</v>
      </c>
      <c r="L39" s="224">
        <v>21.0</v>
      </c>
      <c r="M39" s="224">
        <f t="shared" ref="M39:M41" si="11">G39*(1+L39/100)</f>
        <v>2467.3957</v>
      </c>
      <c r="N39" s="222">
        <v>0.0</v>
      </c>
      <c r="O39" s="222">
        <f t="shared" ref="O39:O41" si="12">ROUND(E39*N39,2)</f>
        <v>0</v>
      </c>
      <c r="P39" s="222">
        <v>0.0</v>
      </c>
      <c r="Q39" s="222">
        <f t="shared" ref="Q39:Q41" si="13">ROUND(E39*P39,2)</f>
        <v>0</v>
      </c>
      <c r="R39" s="224"/>
      <c r="S39" s="224" t="s">
        <v>200</v>
      </c>
      <c r="T39" s="225" t="s">
        <v>200</v>
      </c>
      <c r="U39" s="210">
        <v>0.1</v>
      </c>
      <c r="V39" s="210">
        <f t="shared" ref="V39:V41" si="14">ROUND(E39*U39,2)</f>
        <v>2.56</v>
      </c>
      <c r="W39" s="210"/>
      <c r="X39" s="210" t="s">
        <v>201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203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1">
      <c r="A40" s="218">
        <v>14.0</v>
      </c>
      <c r="B40" s="219" t="s">
        <v>447</v>
      </c>
      <c r="C40" s="220" t="s">
        <v>448</v>
      </c>
      <c r="D40" s="221" t="s">
        <v>238</v>
      </c>
      <c r="E40" s="222">
        <v>30.77988</v>
      </c>
      <c r="F40" s="223">
        <v>29.5</v>
      </c>
      <c r="G40" s="224">
        <f t="shared" si="8"/>
        <v>908.01</v>
      </c>
      <c r="H40" s="223">
        <v>29.5</v>
      </c>
      <c r="I40" s="224">
        <f t="shared" si="9"/>
        <v>908.01</v>
      </c>
      <c r="J40" s="223">
        <v>0.0</v>
      </c>
      <c r="K40" s="224">
        <f t="shared" si="10"/>
        <v>0</v>
      </c>
      <c r="L40" s="224">
        <v>21.0</v>
      </c>
      <c r="M40" s="224">
        <f t="shared" si="11"/>
        <v>1098.6921</v>
      </c>
      <c r="N40" s="222">
        <v>3.0E-4</v>
      </c>
      <c r="O40" s="222">
        <f t="shared" si="12"/>
        <v>0.01</v>
      </c>
      <c r="P40" s="222">
        <v>0.0</v>
      </c>
      <c r="Q40" s="222">
        <f t="shared" si="13"/>
        <v>0</v>
      </c>
      <c r="R40" s="224" t="s">
        <v>300</v>
      </c>
      <c r="S40" s="224" t="s">
        <v>200</v>
      </c>
      <c r="T40" s="225" t="s">
        <v>200</v>
      </c>
      <c r="U40" s="210">
        <v>0.0</v>
      </c>
      <c r="V40" s="210">
        <f t="shared" si="14"/>
        <v>0</v>
      </c>
      <c r="W40" s="210"/>
      <c r="X40" s="210" t="s">
        <v>266</v>
      </c>
      <c r="Y40" s="210" t="s">
        <v>202</v>
      </c>
      <c r="Z40" s="211"/>
      <c r="AA40" s="211"/>
      <c r="AB40" s="211"/>
      <c r="AC40" s="211"/>
      <c r="AD40" s="211"/>
      <c r="AE40" s="211"/>
      <c r="AF40" s="211"/>
      <c r="AG40" s="211" t="s">
        <v>267</v>
      </c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ht="12.0" customHeight="1" outlineLevel="1">
      <c r="A41" s="218">
        <v>15.0</v>
      </c>
      <c r="B41" s="219" t="s">
        <v>449</v>
      </c>
      <c r="C41" s="220" t="s">
        <v>450</v>
      </c>
      <c r="D41" s="221" t="s">
        <v>306</v>
      </c>
      <c r="E41" s="222">
        <v>0.06695</v>
      </c>
      <c r="F41" s="223">
        <v>1971.0</v>
      </c>
      <c r="G41" s="224">
        <f t="shared" si="8"/>
        <v>131.96</v>
      </c>
      <c r="H41" s="223">
        <v>0.0</v>
      </c>
      <c r="I41" s="224">
        <f t="shared" si="9"/>
        <v>0</v>
      </c>
      <c r="J41" s="223">
        <v>1971.0</v>
      </c>
      <c r="K41" s="224">
        <f t="shared" si="10"/>
        <v>131.96</v>
      </c>
      <c r="L41" s="224">
        <v>21.0</v>
      </c>
      <c r="M41" s="224">
        <f t="shared" si="11"/>
        <v>159.6716</v>
      </c>
      <c r="N41" s="222">
        <v>0.0</v>
      </c>
      <c r="O41" s="222">
        <f t="shared" si="12"/>
        <v>0</v>
      </c>
      <c r="P41" s="222">
        <v>0.0</v>
      </c>
      <c r="Q41" s="222">
        <f t="shared" si="13"/>
        <v>0</v>
      </c>
      <c r="R41" s="224"/>
      <c r="S41" s="224" t="s">
        <v>200</v>
      </c>
      <c r="T41" s="225" t="s">
        <v>200</v>
      </c>
      <c r="U41" s="210">
        <v>1.609</v>
      </c>
      <c r="V41" s="210">
        <f t="shared" si="14"/>
        <v>0.11</v>
      </c>
      <c r="W41" s="210"/>
      <c r="X41" s="210" t="s">
        <v>330</v>
      </c>
      <c r="Y41" s="210" t="s">
        <v>202</v>
      </c>
      <c r="Z41" s="211"/>
      <c r="AA41" s="211"/>
      <c r="AB41" s="211"/>
      <c r="AC41" s="211"/>
      <c r="AD41" s="211"/>
      <c r="AE41" s="211"/>
      <c r="AF41" s="211"/>
      <c r="AG41" s="211" t="s">
        <v>331</v>
      </c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ht="12.0" customHeight="1">
      <c r="A42" s="194" t="s">
        <v>195</v>
      </c>
      <c r="B42" s="195" t="s">
        <v>150</v>
      </c>
      <c r="C42" s="196" t="s">
        <v>151</v>
      </c>
      <c r="D42" s="197"/>
      <c r="E42" s="198"/>
      <c r="F42" s="199"/>
      <c r="G42" s="199">
        <f>SUMIF(AG43:AG55,"&lt;&gt;NOR",G43:G55)</f>
        <v>37793.09</v>
      </c>
      <c r="H42" s="199"/>
      <c r="I42" s="199">
        <f>SUM(I43:I55)</f>
        <v>18009.31</v>
      </c>
      <c r="J42" s="199"/>
      <c r="K42" s="199">
        <f>SUM(K43:K55)</f>
        <v>19783.78</v>
      </c>
      <c r="L42" s="199"/>
      <c r="M42" s="199">
        <f>SUM(M43:M55)</f>
        <v>45729.6389</v>
      </c>
      <c r="N42" s="198"/>
      <c r="O42" s="198">
        <f>SUM(O43:O55)</f>
        <v>0.83</v>
      </c>
      <c r="P42" s="198"/>
      <c r="Q42" s="198">
        <f>SUM(Q43:Q55)</f>
        <v>0</v>
      </c>
      <c r="R42" s="199"/>
      <c r="S42" s="199"/>
      <c r="T42" s="200"/>
      <c r="U42" s="201"/>
      <c r="V42" s="201">
        <f>SUM(V43:V55)</f>
        <v>12.36</v>
      </c>
      <c r="W42" s="201"/>
      <c r="X42" s="201"/>
      <c r="Y42" s="201"/>
      <c r="AG42" s="151" t="s">
        <v>196</v>
      </c>
    </row>
    <row r="43" ht="12.0" customHeight="1" outlineLevel="1">
      <c r="A43" s="202">
        <v>16.0</v>
      </c>
      <c r="B43" s="203" t="s">
        <v>451</v>
      </c>
      <c r="C43" s="204" t="s">
        <v>452</v>
      </c>
      <c r="D43" s="205" t="s">
        <v>238</v>
      </c>
      <c r="E43" s="206">
        <v>25.6499</v>
      </c>
      <c r="F43" s="207">
        <v>223.5</v>
      </c>
      <c r="G43" s="208">
        <f>ROUND(E43*F43,2)</f>
        <v>5732.75</v>
      </c>
      <c r="H43" s="207">
        <v>16.82</v>
      </c>
      <c r="I43" s="208">
        <f>ROUND(E43*H43,2)</f>
        <v>431.43</v>
      </c>
      <c r="J43" s="207">
        <v>206.68</v>
      </c>
      <c r="K43" s="208">
        <f>ROUND(E43*J43,2)</f>
        <v>5301.32</v>
      </c>
      <c r="L43" s="208">
        <v>21.0</v>
      </c>
      <c r="M43" s="208">
        <f>G43*(1+L43/100)</f>
        <v>6936.6275</v>
      </c>
      <c r="N43" s="206">
        <v>8.0E-5</v>
      </c>
      <c r="O43" s="206">
        <f>ROUND(E43*N43,2)</f>
        <v>0</v>
      </c>
      <c r="P43" s="206">
        <v>0.0</v>
      </c>
      <c r="Q43" s="206">
        <f>ROUND(E43*P43,2)</f>
        <v>0</v>
      </c>
      <c r="R43" s="208"/>
      <c r="S43" s="208" t="s">
        <v>200</v>
      </c>
      <c r="T43" s="209" t="s">
        <v>200</v>
      </c>
      <c r="U43" s="210">
        <v>0.2599</v>
      </c>
      <c r="V43" s="210">
        <f>ROUND(E43*U43,2)</f>
        <v>6.67</v>
      </c>
      <c r="W43" s="210"/>
      <c r="X43" s="210" t="s">
        <v>201</v>
      </c>
      <c r="Y43" s="210" t="s">
        <v>202</v>
      </c>
      <c r="Z43" s="211"/>
      <c r="AA43" s="211"/>
      <c r="AB43" s="211"/>
      <c r="AC43" s="211"/>
      <c r="AD43" s="211"/>
      <c r="AE43" s="211"/>
      <c r="AF43" s="211"/>
      <c r="AG43" s="211" t="s">
        <v>203</v>
      </c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ht="12.0" customHeight="1" outlineLevel="2">
      <c r="A44" s="212"/>
      <c r="B44" s="213"/>
      <c r="C44" s="214" t="s">
        <v>420</v>
      </c>
      <c r="D44" s="215"/>
      <c r="E44" s="216"/>
      <c r="F44" s="210"/>
      <c r="G44" s="210"/>
      <c r="H44" s="210"/>
      <c r="I44" s="210"/>
      <c r="J44" s="210"/>
      <c r="K44" s="210"/>
      <c r="L44" s="210"/>
      <c r="M44" s="210"/>
      <c r="N44" s="217"/>
      <c r="O44" s="217"/>
      <c r="P44" s="217"/>
      <c r="Q44" s="217"/>
      <c r="R44" s="210"/>
      <c r="S44" s="210"/>
      <c r="T44" s="210"/>
      <c r="U44" s="210"/>
      <c r="V44" s="210"/>
      <c r="W44" s="210"/>
      <c r="X44" s="210"/>
      <c r="Y44" s="210"/>
      <c r="Z44" s="211"/>
      <c r="AA44" s="211"/>
      <c r="AB44" s="211"/>
      <c r="AC44" s="211"/>
      <c r="AD44" s="211"/>
      <c r="AE44" s="211"/>
      <c r="AF44" s="211"/>
      <c r="AG44" s="211" t="s">
        <v>205</v>
      </c>
      <c r="AH44" s="211">
        <v>0.0</v>
      </c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ht="12.0" customHeight="1" outlineLevel="3">
      <c r="A45" s="212"/>
      <c r="B45" s="213"/>
      <c r="C45" s="214" t="s">
        <v>441</v>
      </c>
      <c r="D45" s="215"/>
      <c r="E45" s="216">
        <v>25.6499</v>
      </c>
      <c r="F45" s="210"/>
      <c r="G45" s="210"/>
      <c r="H45" s="210"/>
      <c r="I45" s="210"/>
      <c r="J45" s="210"/>
      <c r="K45" s="210"/>
      <c r="L45" s="210"/>
      <c r="M45" s="210"/>
      <c r="N45" s="217"/>
      <c r="O45" s="217"/>
      <c r="P45" s="217"/>
      <c r="Q45" s="217"/>
      <c r="R45" s="210"/>
      <c r="S45" s="210"/>
      <c r="T45" s="210"/>
      <c r="U45" s="210"/>
      <c r="V45" s="210"/>
      <c r="W45" s="210"/>
      <c r="X45" s="210"/>
      <c r="Y45" s="210"/>
      <c r="Z45" s="211"/>
      <c r="AA45" s="211"/>
      <c r="AB45" s="211"/>
      <c r="AC45" s="211"/>
      <c r="AD45" s="211"/>
      <c r="AE45" s="211"/>
      <c r="AF45" s="211"/>
      <c r="AG45" s="211" t="s">
        <v>205</v>
      </c>
      <c r="AH45" s="211">
        <v>0.0</v>
      </c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ht="12.0" customHeight="1" outlineLevel="1">
      <c r="A46" s="202">
        <v>17.0</v>
      </c>
      <c r="B46" s="203" t="s">
        <v>453</v>
      </c>
      <c r="C46" s="204" t="s">
        <v>454</v>
      </c>
      <c r="D46" s="205" t="s">
        <v>238</v>
      </c>
      <c r="E46" s="206">
        <v>28.21489</v>
      </c>
      <c r="F46" s="207">
        <v>623.0</v>
      </c>
      <c r="G46" s="208">
        <f>ROUND(E46*F46,2)</f>
        <v>17577.88</v>
      </c>
      <c r="H46" s="207">
        <v>623.0</v>
      </c>
      <c r="I46" s="208">
        <f>ROUND(E46*H46,2)</f>
        <v>17577.88</v>
      </c>
      <c r="J46" s="207">
        <v>0.0</v>
      </c>
      <c r="K46" s="208">
        <f>ROUND(E46*J46,2)</f>
        <v>0</v>
      </c>
      <c r="L46" s="208">
        <v>21.0</v>
      </c>
      <c r="M46" s="208">
        <f>G46*(1+L46/100)</f>
        <v>21269.2348</v>
      </c>
      <c r="N46" s="206">
        <v>0.0157</v>
      </c>
      <c r="O46" s="206">
        <f>ROUND(E46*N46,2)</f>
        <v>0.44</v>
      </c>
      <c r="P46" s="206">
        <v>0.0</v>
      </c>
      <c r="Q46" s="206">
        <f>ROUND(E46*P46,2)</f>
        <v>0</v>
      </c>
      <c r="R46" s="208" t="s">
        <v>300</v>
      </c>
      <c r="S46" s="208" t="s">
        <v>200</v>
      </c>
      <c r="T46" s="209" t="s">
        <v>200</v>
      </c>
      <c r="U46" s="210">
        <v>0.0</v>
      </c>
      <c r="V46" s="210">
        <f>ROUND(E46*U46,2)</f>
        <v>0</v>
      </c>
      <c r="W46" s="210"/>
      <c r="X46" s="210" t="s">
        <v>266</v>
      </c>
      <c r="Y46" s="210" t="s">
        <v>202</v>
      </c>
      <c r="Z46" s="211"/>
      <c r="AA46" s="211"/>
      <c r="AB46" s="211"/>
      <c r="AC46" s="211"/>
      <c r="AD46" s="211"/>
      <c r="AE46" s="211"/>
      <c r="AF46" s="211"/>
      <c r="AG46" s="211" t="s">
        <v>267</v>
      </c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ht="12.0" customHeight="1" outlineLevel="2">
      <c r="A47" s="212"/>
      <c r="B47" s="213"/>
      <c r="C47" s="214" t="s">
        <v>420</v>
      </c>
      <c r="D47" s="215"/>
      <c r="E47" s="216"/>
      <c r="F47" s="210"/>
      <c r="G47" s="210"/>
      <c r="H47" s="210"/>
      <c r="I47" s="210"/>
      <c r="J47" s="210"/>
      <c r="K47" s="210"/>
      <c r="L47" s="210"/>
      <c r="M47" s="210"/>
      <c r="N47" s="217"/>
      <c r="O47" s="217"/>
      <c r="P47" s="217"/>
      <c r="Q47" s="217"/>
      <c r="R47" s="210"/>
      <c r="S47" s="210"/>
      <c r="T47" s="210"/>
      <c r="U47" s="210"/>
      <c r="V47" s="210"/>
      <c r="W47" s="210"/>
      <c r="X47" s="210"/>
      <c r="Y47" s="210"/>
      <c r="Z47" s="211"/>
      <c r="AA47" s="211"/>
      <c r="AB47" s="211"/>
      <c r="AC47" s="211"/>
      <c r="AD47" s="211"/>
      <c r="AE47" s="211"/>
      <c r="AF47" s="211"/>
      <c r="AG47" s="211" t="s">
        <v>205</v>
      </c>
      <c r="AH47" s="211">
        <v>0.0</v>
      </c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ht="12.0" customHeight="1" outlineLevel="3">
      <c r="A48" s="212"/>
      <c r="B48" s="213"/>
      <c r="C48" s="214" t="s">
        <v>455</v>
      </c>
      <c r="D48" s="215"/>
      <c r="E48" s="216">
        <v>28.21489</v>
      </c>
      <c r="F48" s="210"/>
      <c r="G48" s="210"/>
      <c r="H48" s="210"/>
      <c r="I48" s="210"/>
      <c r="J48" s="210"/>
      <c r="K48" s="210"/>
      <c r="L48" s="210"/>
      <c r="M48" s="210"/>
      <c r="N48" s="217"/>
      <c r="O48" s="217"/>
      <c r="P48" s="217"/>
      <c r="Q48" s="217"/>
      <c r="R48" s="210"/>
      <c r="S48" s="210"/>
      <c r="T48" s="210"/>
      <c r="U48" s="210"/>
      <c r="V48" s="210"/>
      <c r="W48" s="210"/>
      <c r="X48" s="210"/>
      <c r="Y48" s="210"/>
      <c r="Z48" s="211"/>
      <c r="AA48" s="211"/>
      <c r="AB48" s="211"/>
      <c r="AC48" s="211"/>
      <c r="AD48" s="211"/>
      <c r="AE48" s="211"/>
      <c r="AF48" s="211"/>
      <c r="AG48" s="211" t="s">
        <v>205</v>
      </c>
      <c r="AH48" s="211">
        <v>0.0</v>
      </c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ht="12.0" customHeight="1" outlineLevel="1">
      <c r="A49" s="202">
        <v>18.0</v>
      </c>
      <c r="B49" s="203" t="s">
        <v>456</v>
      </c>
      <c r="C49" s="204" t="s">
        <v>457</v>
      </c>
      <c r="D49" s="205" t="s">
        <v>326</v>
      </c>
      <c r="E49" s="206">
        <v>31.48</v>
      </c>
      <c r="F49" s="207">
        <v>180.0</v>
      </c>
      <c r="G49" s="208">
        <f>ROUND(E49*F49,2)</f>
        <v>5666.4</v>
      </c>
      <c r="H49" s="207">
        <v>0.0</v>
      </c>
      <c r="I49" s="208">
        <f>ROUND(E49*H49,2)</f>
        <v>0</v>
      </c>
      <c r="J49" s="207">
        <v>180.0</v>
      </c>
      <c r="K49" s="208">
        <f>ROUND(E49*J49,2)</f>
        <v>5666.4</v>
      </c>
      <c r="L49" s="208">
        <v>21.0</v>
      </c>
      <c r="M49" s="208">
        <f>G49*(1+L49/100)</f>
        <v>6856.344</v>
      </c>
      <c r="N49" s="206">
        <v>0.00605</v>
      </c>
      <c r="O49" s="206">
        <f>ROUND(E49*N49,2)</f>
        <v>0.19</v>
      </c>
      <c r="P49" s="206">
        <v>0.0</v>
      </c>
      <c r="Q49" s="206">
        <f>ROUND(E49*P49,2)</f>
        <v>0</v>
      </c>
      <c r="R49" s="208"/>
      <c r="S49" s="208" t="s">
        <v>248</v>
      </c>
      <c r="T49" s="209" t="s">
        <v>249</v>
      </c>
      <c r="U49" s="210">
        <v>0.07</v>
      </c>
      <c r="V49" s="210">
        <f>ROUND(E49*U49,2)</f>
        <v>2.2</v>
      </c>
      <c r="W49" s="210"/>
      <c r="X49" s="210" t="s">
        <v>201</v>
      </c>
      <c r="Y49" s="210" t="s">
        <v>202</v>
      </c>
      <c r="Z49" s="211"/>
      <c r="AA49" s="211"/>
      <c r="AB49" s="211"/>
      <c r="AC49" s="211"/>
      <c r="AD49" s="211"/>
      <c r="AE49" s="211"/>
      <c r="AF49" s="211"/>
      <c r="AG49" s="211" t="s">
        <v>203</v>
      </c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ht="12.0" customHeight="1" outlineLevel="2">
      <c r="A50" s="212"/>
      <c r="B50" s="213"/>
      <c r="C50" s="214" t="s">
        <v>420</v>
      </c>
      <c r="D50" s="215"/>
      <c r="E50" s="216"/>
      <c r="F50" s="210"/>
      <c r="G50" s="210"/>
      <c r="H50" s="210"/>
      <c r="I50" s="210"/>
      <c r="J50" s="210"/>
      <c r="K50" s="210"/>
      <c r="L50" s="210"/>
      <c r="M50" s="210"/>
      <c r="N50" s="217"/>
      <c r="O50" s="217"/>
      <c r="P50" s="217"/>
      <c r="Q50" s="217"/>
      <c r="R50" s="210"/>
      <c r="S50" s="210"/>
      <c r="T50" s="210"/>
      <c r="U50" s="210"/>
      <c r="V50" s="210"/>
      <c r="W50" s="210"/>
      <c r="X50" s="210"/>
      <c r="Y50" s="210"/>
      <c r="Z50" s="211"/>
      <c r="AA50" s="211"/>
      <c r="AB50" s="211"/>
      <c r="AC50" s="211"/>
      <c r="AD50" s="211"/>
      <c r="AE50" s="211"/>
      <c r="AF50" s="211"/>
      <c r="AG50" s="211" t="s">
        <v>205</v>
      </c>
      <c r="AH50" s="211">
        <v>0.0</v>
      </c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ht="12.0" customHeight="1" outlineLevel="3">
      <c r="A51" s="212"/>
      <c r="B51" s="213"/>
      <c r="C51" s="214" t="s">
        <v>458</v>
      </c>
      <c r="D51" s="215"/>
      <c r="E51" s="216">
        <v>31.48</v>
      </c>
      <c r="F51" s="210"/>
      <c r="G51" s="210"/>
      <c r="H51" s="210"/>
      <c r="I51" s="210"/>
      <c r="J51" s="210"/>
      <c r="K51" s="210"/>
      <c r="L51" s="210"/>
      <c r="M51" s="210"/>
      <c r="N51" s="217"/>
      <c r="O51" s="217"/>
      <c r="P51" s="217"/>
      <c r="Q51" s="217"/>
      <c r="R51" s="210"/>
      <c r="S51" s="210"/>
      <c r="T51" s="210"/>
      <c r="U51" s="210"/>
      <c r="V51" s="210"/>
      <c r="W51" s="210"/>
      <c r="X51" s="210"/>
      <c r="Y51" s="210"/>
      <c r="Z51" s="211"/>
      <c r="AA51" s="211"/>
      <c r="AB51" s="211"/>
      <c r="AC51" s="211"/>
      <c r="AD51" s="211"/>
      <c r="AE51" s="211"/>
      <c r="AF51" s="211"/>
      <c r="AG51" s="211" t="s">
        <v>205</v>
      </c>
      <c r="AH51" s="211">
        <v>0.0</v>
      </c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ht="12.0" customHeight="1" outlineLevel="1">
      <c r="A52" s="202">
        <v>19.0</v>
      </c>
      <c r="B52" s="203" t="s">
        <v>459</v>
      </c>
      <c r="C52" s="204" t="s">
        <v>460</v>
      </c>
      <c r="D52" s="205" t="s">
        <v>326</v>
      </c>
      <c r="E52" s="206">
        <v>8.148</v>
      </c>
      <c r="F52" s="207">
        <v>900.0</v>
      </c>
      <c r="G52" s="208">
        <f>ROUND(E52*F52,2)</f>
        <v>7333.2</v>
      </c>
      <c r="H52" s="207">
        <v>0.0</v>
      </c>
      <c r="I52" s="208">
        <f>ROUND(E52*H52,2)</f>
        <v>0</v>
      </c>
      <c r="J52" s="207">
        <v>900.0</v>
      </c>
      <c r="K52" s="208">
        <f>ROUND(E52*J52,2)</f>
        <v>7333.2</v>
      </c>
      <c r="L52" s="208">
        <v>21.0</v>
      </c>
      <c r="M52" s="208">
        <f>G52*(1+L52/100)</f>
        <v>8873.172</v>
      </c>
      <c r="N52" s="206">
        <v>0.02425</v>
      </c>
      <c r="O52" s="206">
        <f>ROUND(E52*N52,2)</f>
        <v>0.2</v>
      </c>
      <c r="P52" s="206">
        <v>0.0</v>
      </c>
      <c r="Q52" s="206">
        <f>ROUND(E52*P52,2)</f>
        <v>0</v>
      </c>
      <c r="R52" s="208"/>
      <c r="S52" s="208" t="s">
        <v>248</v>
      </c>
      <c r="T52" s="209" t="s">
        <v>249</v>
      </c>
      <c r="U52" s="210">
        <v>0.31</v>
      </c>
      <c r="V52" s="210">
        <f>ROUND(E52*U52,2)</f>
        <v>2.53</v>
      </c>
      <c r="W52" s="210"/>
      <c r="X52" s="210" t="s">
        <v>201</v>
      </c>
      <c r="Y52" s="210" t="s">
        <v>202</v>
      </c>
      <c r="Z52" s="211"/>
      <c r="AA52" s="211"/>
      <c r="AB52" s="211"/>
      <c r="AC52" s="211"/>
      <c r="AD52" s="211"/>
      <c r="AE52" s="211"/>
      <c r="AF52" s="211"/>
      <c r="AG52" s="211" t="s">
        <v>203</v>
      </c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ht="12.0" customHeight="1" outlineLevel="2">
      <c r="A53" s="212"/>
      <c r="B53" s="213"/>
      <c r="C53" s="214" t="s">
        <v>420</v>
      </c>
      <c r="D53" s="215"/>
      <c r="E53" s="216"/>
      <c r="F53" s="210"/>
      <c r="G53" s="210"/>
      <c r="H53" s="210"/>
      <c r="I53" s="210"/>
      <c r="J53" s="210"/>
      <c r="K53" s="210"/>
      <c r="L53" s="210"/>
      <c r="M53" s="210"/>
      <c r="N53" s="217"/>
      <c r="O53" s="217"/>
      <c r="P53" s="217"/>
      <c r="Q53" s="217"/>
      <c r="R53" s="210"/>
      <c r="S53" s="210"/>
      <c r="T53" s="210"/>
      <c r="U53" s="210"/>
      <c r="V53" s="210"/>
      <c r="W53" s="210"/>
      <c r="X53" s="210"/>
      <c r="Y53" s="210"/>
      <c r="Z53" s="211"/>
      <c r="AA53" s="211"/>
      <c r="AB53" s="211"/>
      <c r="AC53" s="211"/>
      <c r="AD53" s="211"/>
      <c r="AE53" s="211"/>
      <c r="AF53" s="211"/>
      <c r="AG53" s="211" t="s">
        <v>205</v>
      </c>
      <c r="AH53" s="211">
        <v>0.0</v>
      </c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ht="12.0" customHeight="1" outlineLevel="3">
      <c r="A54" s="212"/>
      <c r="B54" s="213"/>
      <c r="C54" s="214" t="s">
        <v>461</v>
      </c>
      <c r="D54" s="215"/>
      <c r="E54" s="216">
        <v>8.148</v>
      </c>
      <c r="F54" s="210"/>
      <c r="G54" s="210"/>
      <c r="H54" s="210"/>
      <c r="I54" s="210"/>
      <c r="J54" s="210"/>
      <c r="K54" s="210"/>
      <c r="L54" s="210"/>
      <c r="M54" s="210"/>
      <c r="N54" s="217"/>
      <c r="O54" s="217"/>
      <c r="P54" s="217"/>
      <c r="Q54" s="217"/>
      <c r="R54" s="210"/>
      <c r="S54" s="210"/>
      <c r="T54" s="210"/>
      <c r="U54" s="210"/>
      <c r="V54" s="210"/>
      <c r="W54" s="210"/>
      <c r="X54" s="210"/>
      <c r="Y54" s="210"/>
      <c r="Z54" s="211"/>
      <c r="AA54" s="211"/>
      <c r="AB54" s="211"/>
      <c r="AC54" s="211"/>
      <c r="AD54" s="211"/>
      <c r="AE54" s="211"/>
      <c r="AF54" s="211"/>
      <c r="AG54" s="211" t="s">
        <v>205</v>
      </c>
      <c r="AH54" s="211">
        <v>0.0</v>
      </c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ht="12.0" customHeight="1" outlineLevel="1">
      <c r="A55" s="218">
        <v>20.0</v>
      </c>
      <c r="B55" s="219" t="s">
        <v>462</v>
      </c>
      <c r="C55" s="220" t="s">
        <v>463</v>
      </c>
      <c r="D55" s="221" t="s">
        <v>306</v>
      </c>
      <c r="E55" s="222">
        <v>0.83307</v>
      </c>
      <c r="F55" s="223">
        <v>1780.0</v>
      </c>
      <c r="G55" s="224">
        <f>ROUND(E55*F55,2)</f>
        <v>1482.86</v>
      </c>
      <c r="H55" s="223">
        <v>0.0</v>
      </c>
      <c r="I55" s="224">
        <f>ROUND(E55*H55,2)</f>
        <v>0</v>
      </c>
      <c r="J55" s="223">
        <v>1780.0</v>
      </c>
      <c r="K55" s="224">
        <f>ROUND(E55*J55,2)</f>
        <v>1482.86</v>
      </c>
      <c r="L55" s="224">
        <v>21.0</v>
      </c>
      <c r="M55" s="224">
        <f>G55*(1+L55/100)</f>
        <v>1794.2606</v>
      </c>
      <c r="N55" s="222">
        <v>0.0</v>
      </c>
      <c r="O55" s="222">
        <f>ROUND(E55*N55,2)</f>
        <v>0</v>
      </c>
      <c r="P55" s="222">
        <v>0.0</v>
      </c>
      <c r="Q55" s="222">
        <f>ROUND(E55*P55,2)</f>
        <v>0</v>
      </c>
      <c r="R55" s="224"/>
      <c r="S55" s="224" t="s">
        <v>200</v>
      </c>
      <c r="T55" s="225" t="s">
        <v>200</v>
      </c>
      <c r="U55" s="210">
        <v>1.156</v>
      </c>
      <c r="V55" s="210">
        <f>ROUND(E55*U55,2)</f>
        <v>0.96</v>
      </c>
      <c r="W55" s="210"/>
      <c r="X55" s="210" t="s">
        <v>330</v>
      </c>
      <c r="Y55" s="210" t="s">
        <v>202</v>
      </c>
      <c r="Z55" s="211"/>
      <c r="AA55" s="211"/>
      <c r="AB55" s="211"/>
      <c r="AC55" s="211"/>
      <c r="AD55" s="211"/>
      <c r="AE55" s="211"/>
      <c r="AF55" s="211"/>
      <c r="AG55" s="211" t="s">
        <v>331</v>
      </c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ht="12.0" customHeight="1">
      <c r="A56" s="194" t="s">
        <v>195</v>
      </c>
      <c r="B56" s="195" t="s">
        <v>152</v>
      </c>
      <c r="C56" s="196" t="s">
        <v>153</v>
      </c>
      <c r="D56" s="197"/>
      <c r="E56" s="198"/>
      <c r="F56" s="199"/>
      <c r="G56" s="199">
        <f>SUMIF(AG57:AG58,"&lt;&gt;NOR",G57:G58)</f>
        <v>17220</v>
      </c>
      <c r="H56" s="199"/>
      <c r="I56" s="199">
        <f>SUM(I57:I58)</f>
        <v>0</v>
      </c>
      <c r="J56" s="199"/>
      <c r="K56" s="199">
        <f>SUM(K57:K58)</f>
        <v>17220</v>
      </c>
      <c r="L56" s="199"/>
      <c r="M56" s="199">
        <f>SUM(M57:M58)</f>
        <v>20836.2</v>
      </c>
      <c r="N56" s="198"/>
      <c r="O56" s="198">
        <f>SUM(O57:O58)</f>
        <v>0.01</v>
      </c>
      <c r="P56" s="198"/>
      <c r="Q56" s="198">
        <f>SUM(Q57:Q58)</f>
        <v>0</v>
      </c>
      <c r="R56" s="199"/>
      <c r="S56" s="199"/>
      <c r="T56" s="200"/>
      <c r="U56" s="201"/>
      <c r="V56" s="201">
        <f>SUM(V57:V58)</f>
        <v>0.69</v>
      </c>
      <c r="W56" s="201"/>
      <c r="X56" s="201"/>
      <c r="Y56" s="201"/>
      <c r="AG56" s="151" t="s">
        <v>196</v>
      </c>
    </row>
    <row r="57" ht="12.0" customHeight="1" outlineLevel="1">
      <c r="A57" s="218">
        <v>21.0</v>
      </c>
      <c r="B57" s="219" t="s">
        <v>464</v>
      </c>
      <c r="C57" s="220" t="s">
        <v>465</v>
      </c>
      <c r="D57" s="221" t="s">
        <v>410</v>
      </c>
      <c r="E57" s="222">
        <v>2.0</v>
      </c>
      <c r="F57" s="223">
        <v>1200.0</v>
      </c>
      <c r="G57" s="224">
        <f t="shared" ref="G57:G58" si="15">ROUND(E57*F57,2)</f>
        <v>2400</v>
      </c>
      <c r="H57" s="223">
        <v>0.0</v>
      </c>
      <c r="I57" s="224">
        <f t="shared" ref="I57:I58" si="16">ROUND(E57*H57,2)</f>
        <v>0</v>
      </c>
      <c r="J57" s="223">
        <v>1200.0</v>
      </c>
      <c r="K57" s="224">
        <f t="shared" ref="K57:K58" si="17">ROUND(E57*J57,2)</f>
        <v>2400</v>
      </c>
      <c r="L57" s="224">
        <v>21.0</v>
      </c>
      <c r="M57" s="224">
        <f t="shared" ref="M57:M58" si="18">G57*(1+L57/100)</f>
        <v>2904</v>
      </c>
      <c r="N57" s="222">
        <v>0.00308</v>
      </c>
      <c r="O57" s="222">
        <f t="shared" ref="O57:O58" si="19">ROUND(E57*N57,2)</f>
        <v>0.01</v>
      </c>
      <c r="P57" s="222">
        <v>0.0</v>
      </c>
      <c r="Q57" s="222">
        <f t="shared" ref="Q57:Q58" si="20">ROUND(E57*P57,2)</f>
        <v>0</v>
      </c>
      <c r="R57" s="224"/>
      <c r="S57" s="224" t="s">
        <v>248</v>
      </c>
      <c r="T57" s="225" t="s">
        <v>249</v>
      </c>
      <c r="U57" s="210">
        <v>0.3435</v>
      </c>
      <c r="V57" s="210">
        <f t="shared" ref="V57:V58" si="21">ROUND(E57*U57,2)</f>
        <v>0.69</v>
      </c>
      <c r="W57" s="210"/>
      <c r="X57" s="210" t="s">
        <v>201</v>
      </c>
      <c r="Y57" s="210" t="s">
        <v>202</v>
      </c>
      <c r="Z57" s="211"/>
      <c r="AA57" s="211"/>
      <c r="AB57" s="211"/>
      <c r="AC57" s="211"/>
      <c r="AD57" s="211"/>
      <c r="AE57" s="211"/>
      <c r="AF57" s="211"/>
      <c r="AG57" s="211" t="s">
        <v>203</v>
      </c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ht="12.0" customHeight="1" outlineLevel="1">
      <c r="A58" s="218">
        <v>22.0</v>
      </c>
      <c r="B58" s="219" t="s">
        <v>466</v>
      </c>
      <c r="C58" s="220" t="s">
        <v>467</v>
      </c>
      <c r="D58" s="221" t="s">
        <v>326</v>
      </c>
      <c r="E58" s="222">
        <v>22.8</v>
      </c>
      <c r="F58" s="223">
        <v>650.0</v>
      </c>
      <c r="G58" s="224">
        <f t="shared" si="15"/>
        <v>14820</v>
      </c>
      <c r="H58" s="223">
        <v>0.0</v>
      </c>
      <c r="I58" s="224">
        <f t="shared" si="16"/>
        <v>0</v>
      </c>
      <c r="J58" s="223">
        <v>650.0</v>
      </c>
      <c r="K58" s="224">
        <f t="shared" si="17"/>
        <v>14820</v>
      </c>
      <c r="L58" s="224">
        <v>21.0</v>
      </c>
      <c r="M58" s="224">
        <f t="shared" si="18"/>
        <v>17932.2</v>
      </c>
      <c r="N58" s="222">
        <v>0.0</v>
      </c>
      <c r="O58" s="222">
        <f t="shared" si="19"/>
        <v>0</v>
      </c>
      <c r="P58" s="222">
        <v>0.0</v>
      </c>
      <c r="Q58" s="222">
        <f t="shared" si="20"/>
        <v>0</v>
      </c>
      <c r="R58" s="224"/>
      <c r="S58" s="224" t="s">
        <v>248</v>
      </c>
      <c r="T58" s="225" t="s">
        <v>249</v>
      </c>
      <c r="U58" s="210">
        <v>0.0</v>
      </c>
      <c r="V58" s="210">
        <f t="shared" si="21"/>
        <v>0</v>
      </c>
      <c r="W58" s="210"/>
      <c r="X58" s="210" t="s">
        <v>201</v>
      </c>
      <c r="Y58" s="210" t="s">
        <v>202</v>
      </c>
      <c r="Z58" s="211"/>
      <c r="AA58" s="211"/>
      <c r="AB58" s="211"/>
      <c r="AC58" s="211"/>
      <c r="AD58" s="211"/>
      <c r="AE58" s="211"/>
      <c r="AF58" s="211"/>
      <c r="AG58" s="211" t="s">
        <v>203</v>
      </c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ht="12.0" customHeight="1">
      <c r="A59" s="194" t="s">
        <v>195</v>
      </c>
      <c r="B59" s="195" t="s">
        <v>154</v>
      </c>
      <c r="C59" s="196" t="s">
        <v>155</v>
      </c>
      <c r="D59" s="197"/>
      <c r="E59" s="198"/>
      <c r="F59" s="199"/>
      <c r="G59" s="199">
        <f>SUMIF(AG60:AG72,"&lt;&gt;NOR",G60:G72)</f>
        <v>272551.93</v>
      </c>
      <c r="H59" s="199"/>
      <c r="I59" s="199">
        <f>SUM(I60:I72)</f>
        <v>0</v>
      </c>
      <c r="J59" s="199"/>
      <c r="K59" s="199">
        <f>SUM(K60:K72)</f>
        <v>272551.93</v>
      </c>
      <c r="L59" s="199"/>
      <c r="M59" s="199">
        <f>SUM(M60:M72)</f>
        <v>329787.8353</v>
      </c>
      <c r="N59" s="198"/>
      <c r="O59" s="198">
        <f>SUM(O60:O72)</f>
        <v>0</v>
      </c>
      <c r="P59" s="198"/>
      <c r="Q59" s="198">
        <f>SUM(Q60:Q72)</f>
        <v>0</v>
      </c>
      <c r="R59" s="199"/>
      <c r="S59" s="199"/>
      <c r="T59" s="200"/>
      <c r="U59" s="201"/>
      <c r="V59" s="201">
        <f>SUM(V60:V72)</f>
        <v>0</v>
      </c>
      <c r="W59" s="201"/>
      <c r="X59" s="201"/>
      <c r="Y59" s="201"/>
      <c r="AG59" s="151" t="s">
        <v>196</v>
      </c>
    </row>
    <row r="60" ht="12.0" customHeight="1" outlineLevel="1">
      <c r="A60" s="202">
        <v>23.0</v>
      </c>
      <c r="B60" s="203" t="s">
        <v>468</v>
      </c>
      <c r="C60" s="204" t="s">
        <v>469</v>
      </c>
      <c r="D60" s="205" t="s">
        <v>238</v>
      </c>
      <c r="E60" s="206">
        <v>33.7772</v>
      </c>
      <c r="F60" s="207">
        <v>4500.0</v>
      </c>
      <c r="G60" s="208">
        <f>ROUND(E60*F60,2)</f>
        <v>151997.4</v>
      </c>
      <c r="H60" s="207">
        <v>0.0</v>
      </c>
      <c r="I60" s="208">
        <f>ROUND(E60*H60,2)</f>
        <v>0</v>
      </c>
      <c r="J60" s="207">
        <v>4500.0</v>
      </c>
      <c r="K60" s="208">
        <f>ROUND(E60*J60,2)</f>
        <v>151997.4</v>
      </c>
      <c r="L60" s="208">
        <v>21.0</v>
      </c>
      <c r="M60" s="208">
        <f>G60*(1+L60/100)</f>
        <v>183916.854</v>
      </c>
      <c r="N60" s="206">
        <v>0.0</v>
      </c>
      <c r="O60" s="206">
        <f>ROUND(E60*N60,2)</f>
        <v>0</v>
      </c>
      <c r="P60" s="206">
        <v>0.0</v>
      </c>
      <c r="Q60" s="206">
        <f>ROUND(E60*P60,2)</f>
        <v>0</v>
      </c>
      <c r="R60" s="208"/>
      <c r="S60" s="208" t="s">
        <v>248</v>
      </c>
      <c r="T60" s="209" t="s">
        <v>249</v>
      </c>
      <c r="U60" s="210">
        <v>0.0</v>
      </c>
      <c r="V60" s="210">
        <f>ROUND(E60*U60,2)</f>
        <v>0</v>
      </c>
      <c r="W60" s="210"/>
      <c r="X60" s="210" t="s">
        <v>201</v>
      </c>
      <c r="Y60" s="210" t="s">
        <v>202</v>
      </c>
      <c r="Z60" s="211"/>
      <c r="AA60" s="211"/>
      <c r="AB60" s="211"/>
      <c r="AC60" s="211"/>
      <c r="AD60" s="211"/>
      <c r="AE60" s="211"/>
      <c r="AF60" s="211"/>
      <c r="AG60" s="211" t="s">
        <v>203</v>
      </c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ht="12.0" customHeight="1" outlineLevel="2">
      <c r="A61" s="212"/>
      <c r="B61" s="213"/>
      <c r="C61" s="240" t="s">
        <v>470</v>
      </c>
      <c r="D61" s="30"/>
      <c r="E61" s="30"/>
      <c r="F61" s="30"/>
      <c r="G61" s="30"/>
      <c r="H61" s="210"/>
      <c r="I61" s="210"/>
      <c r="J61" s="210"/>
      <c r="K61" s="210"/>
      <c r="L61" s="210"/>
      <c r="M61" s="210"/>
      <c r="N61" s="217"/>
      <c r="O61" s="217"/>
      <c r="P61" s="217"/>
      <c r="Q61" s="217"/>
      <c r="R61" s="210"/>
      <c r="S61" s="210"/>
      <c r="T61" s="210"/>
      <c r="U61" s="210"/>
      <c r="V61" s="210"/>
      <c r="W61" s="210"/>
      <c r="X61" s="210"/>
      <c r="Y61" s="210"/>
      <c r="Z61" s="211"/>
      <c r="AA61" s="211"/>
      <c r="AB61" s="211"/>
      <c r="AC61" s="211"/>
      <c r="AD61" s="211"/>
      <c r="AE61" s="211"/>
      <c r="AF61" s="211"/>
      <c r="AG61" s="211" t="s">
        <v>280</v>
      </c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ht="12.0" customHeight="1" outlineLevel="3">
      <c r="A62" s="212"/>
      <c r="B62" s="213"/>
      <c r="C62" s="242" t="s">
        <v>471</v>
      </c>
      <c r="H62" s="210"/>
      <c r="I62" s="210"/>
      <c r="J62" s="210"/>
      <c r="K62" s="210"/>
      <c r="L62" s="210"/>
      <c r="M62" s="210"/>
      <c r="N62" s="217"/>
      <c r="O62" s="217"/>
      <c r="P62" s="217"/>
      <c r="Q62" s="217"/>
      <c r="R62" s="210"/>
      <c r="S62" s="210"/>
      <c r="T62" s="210"/>
      <c r="U62" s="210"/>
      <c r="V62" s="210"/>
      <c r="W62" s="210"/>
      <c r="X62" s="210"/>
      <c r="Y62" s="210"/>
      <c r="Z62" s="211"/>
      <c r="AA62" s="211"/>
      <c r="AB62" s="211"/>
      <c r="AC62" s="211"/>
      <c r="AD62" s="211"/>
      <c r="AE62" s="211"/>
      <c r="AF62" s="211"/>
      <c r="AG62" s="211" t="s">
        <v>280</v>
      </c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41" t="str">
        <f>C62</f>
        <v>- FASÁDNÍ MODŘÍNOVÉ KOSODÉLNÍKOVÉ LATĚ ,,RHOMBUS" 24x68 MM, VODOROVNĚ, S MEZERAMI CCA 15 MM, FASÁDNÍ MODŘÍNOVÉ KOSODÉLNÍKOVÉ LATĚ ,,RHOMBUS" 24x68 MM, VODOROVNĚ, S MEZERAMI CCA 15 MM, VYVZORKOVAT A ODSOUHLASIT ARCH., KOTVENO NEREZOVÝMI TERASOVÝMI VRUTY</v>
      </c>
      <c r="BB62" s="211"/>
      <c r="BC62" s="211"/>
      <c r="BD62" s="211"/>
      <c r="BE62" s="211"/>
      <c r="BF62" s="211"/>
      <c r="BG62" s="211"/>
      <c r="BH62" s="211"/>
    </row>
    <row r="63" ht="12.0" customHeight="1" outlineLevel="3">
      <c r="A63" s="212"/>
      <c r="B63" s="213"/>
      <c r="C63" s="242" t="s">
        <v>472</v>
      </c>
      <c r="H63" s="210"/>
      <c r="I63" s="210"/>
      <c r="J63" s="210"/>
      <c r="K63" s="210"/>
      <c r="L63" s="210"/>
      <c r="M63" s="210"/>
      <c r="N63" s="217"/>
      <c r="O63" s="217"/>
      <c r="P63" s="217"/>
      <c r="Q63" s="217"/>
      <c r="R63" s="210"/>
      <c r="S63" s="210"/>
      <c r="T63" s="210"/>
      <c r="U63" s="210"/>
      <c r="V63" s="210"/>
      <c r="W63" s="210"/>
      <c r="X63" s="210"/>
      <c r="Y63" s="210"/>
      <c r="Z63" s="211"/>
      <c r="AA63" s="211"/>
      <c r="AB63" s="211"/>
      <c r="AC63" s="211"/>
      <c r="AD63" s="211"/>
      <c r="AE63" s="211"/>
      <c r="AF63" s="211"/>
      <c r="AG63" s="211" t="s">
        <v>280</v>
      </c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ht="12.0" customHeight="1" outlineLevel="2">
      <c r="A64" s="212"/>
      <c r="B64" s="213"/>
      <c r="C64" s="214" t="s">
        <v>420</v>
      </c>
      <c r="D64" s="215"/>
      <c r="E64" s="216"/>
      <c r="F64" s="210"/>
      <c r="G64" s="210"/>
      <c r="H64" s="210"/>
      <c r="I64" s="210"/>
      <c r="J64" s="210"/>
      <c r="K64" s="210"/>
      <c r="L64" s="210"/>
      <c r="M64" s="210"/>
      <c r="N64" s="217"/>
      <c r="O64" s="217"/>
      <c r="P64" s="217"/>
      <c r="Q64" s="217"/>
      <c r="R64" s="210"/>
      <c r="S64" s="210"/>
      <c r="T64" s="210"/>
      <c r="U64" s="210"/>
      <c r="V64" s="210"/>
      <c r="W64" s="210"/>
      <c r="X64" s="210"/>
      <c r="Y64" s="210"/>
      <c r="Z64" s="211"/>
      <c r="AA64" s="211"/>
      <c r="AB64" s="211"/>
      <c r="AC64" s="211"/>
      <c r="AD64" s="211"/>
      <c r="AE64" s="211"/>
      <c r="AF64" s="211"/>
      <c r="AG64" s="211" t="s">
        <v>205</v>
      </c>
      <c r="AH64" s="211">
        <v>0.0</v>
      </c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ht="12.0" customHeight="1" outlineLevel="3">
      <c r="A65" s="212"/>
      <c r="B65" s="213"/>
      <c r="C65" s="214" t="s">
        <v>473</v>
      </c>
      <c r="D65" s="215"/>
      <c r="E65" s="216">
        <v>36.1472</v>
      </c>
      <c r="F65" s="210"/>
      <c r="G65" s="210"/>
      <c r="H65" s="210"/>
      <c r="I65" s="210"/>
      <c r="J65" s="210"/>
      <c r="K65" s="210"/>
      <c r="L65" s="210"/>
      <c r="M65" s="210"/>
      <c r="N65" s="217"/>
      <c r="O65" s="217"/>
      <c r="P65" s="217"/>
      <c r="Q65" s="217"/>
      <c r="R65" s="210"/>
      <c r="S65" s="210"/>
      <c r="T65" s="210"/>
      <c r="U65" s="210"/>
      <c r="V65" s="210"/>
      <c r="W65" s="210"/>
      <c r="X65" s="210"/>
      <c r="Y65" s="210"/>
      <c r="Z65" s="211"/>
      <c r="AA65" s="211"/>
      <c r="AB65" s="211"/>
      <c r="AC65" s="211"/>
      <c r="AD65" s="211"/>
      <c r="AE65" s="211"/>
      <c r="AF65" s="211"/>
      <c r="AG65" s="211" t="s">
        <v>205</v>
      </c>
      <c r="AH65" s="211">
        <v>0.0</v>
      </c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ht="12.0" customHeight="1" outlineLevel="3">
      <c r="A66" s="212"/>
      <c r="B66" s="213"/>
      <c r="C66" s="214" t="s">
        <v>474</v>
      </c>
      <c r="D66" s="215"/>
      <c r="E66" s="216">
        <v>-2.37</v>
      </c>
      <c r="F66" s="210"/>
      <c r="G66" s="210"/>
      <c r="H66" s="210"/>
      <c r="I66" s="210"/>
      <c r="J66" s="210"/>
      <c r="K66" s="210"/>
      <c r="L66" s="210"/>
      <c r="M66" s="210"/>
      <c r="N66" s="217"/>
      <c r="O66" s="217"/>
      <c r="P66" s="217"/>
      <c r="Q66" s="217"/>
      <c r="R66" s="210"/>
      <c r="S66" s="210"/>
      <c r="T66" s="210"/>
      <c r="U66" s="210"/>
      <c r="V66" s="210"/>
      <c r="W66" s="210"/>
      <c r="X66" s="210"/>
      <c r="Y66" s="210"/>
      <c r="Z66" s="211"/>
      <c r="AA66" s="211"/>
      <c r="AB66" s="211"/>
      <c r="AC66" s="211"/>
      <c r="AD66" s="211"/>
      <c r="AE66" s="211"/>
      <c r="AF66" s="211"/>
      <c r="AG66" s="211" t="s">
        <v>205</v>
      </c>
      <c r="AH66" s="211">
        <v>0.0</v>
      </c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ht="12.0" customHeight="1" outlineLevel="1">
      <c r="A67" s="202">
        <v>24.0</v>
      </c>
      <c r="B67" s="203" t="s">
        <v>475</v>
      </c>
      <c r="C67" s="204" t="s">
        <v>476</v>
      </c>
      <c r="D67" s="205" t="s">
        <v>238</v>
      </c>
      <c r="E67" s="206">
        <v>25.6499</v>
      </c>
      <c r="F67" s="207">
        <v>4700.0</v>
      </c>
      <c r="G67" s="208">
        <f>ROUND(E67*F67,2)</f>
        <v>120554.53</v>
      </c>
      <c r="H67" s="207">
        <v>0.0</v>
      </c>
      <c r="I67" s="208">
        <f>ROUND(E67*H67,2)</f>
        <v>0</v>
      </c>
      <c r="J67" s="207">
        <v>4700.0</v>
      </c>
      <c r="K67" s="208">
        <f>ROUND(E67*J67,2)</f>
        <v>120554.53</v>
      </c>
      <c r="L67" s="208">
        <v>21.0</v>
      </c>
      <c r="M67" s="208">
        <f>G67*(1+L67/100)</f>
        <v>145870.9813</v>
      </c>
      <c r="N67" s="206">
        <v>0.0</v>
      </c>
      <c r="O67" s="206">
        <f>ROUND(E67*N67,2)</f>
        <v>0</v>
      </c>
      <c r="P67" s="206">
        <v>0.0</v>
      </c>
      <c r="Q67" s="206">
        <f>ROUND(E67*P67,2)</f>
        <v>0</v>
      </c>
      <c r="R67" s="208"/>
      <c r="S67" s="208" t="s">
        <v>248</v>
      </c>
      <c r="T67" s="209" t="s">
        <v>249</v>
      </c>
      <c r="U67" s="210">
        <v>0.0</v>
      </c>
      <c r="V67" s="210">
        <f>ROUND(E67*U67,2)</f>
        <v>0</v>
      </c>
      <c r="W67" s="210"/>
      <c r="X67" s="210" t="s">
        <v>201</v>
      </c>
      <c r="Y67" s="210" t="s">
        <v>202</v>
      </c>
      <c r="Z67" s="211"/>
      <c r="AA67" s="211"/>
      <c r="AB67" s="211"/>
      <c r="AC67" s="211"/>
      <c r="AD67" s="211"/>
      <c r="AE67" s="211"/>
      <c r="AF67" s="211"/>
      <c r="AG67" s="211" t="s">
        <v>203</v>
      </c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ht="12.0" customHeight="1" outlineLevel="2">
      <c r="A68" s="212"/>
      <c r="B68" s="213"/>
      <c r="C68" s="240" t="s">
        <v>477</v>
      </c>
      <c r="D68" s="30"/>
      <c r="E68" s="30"/>
      <c r="F68" s="30"/>
      <c r="G68" s="30"/>
      <c r="H68" s="210"/>
      <c r="I68" s="210"/>
      <c r="J68" s="210"/>
      <c r="K68" s="210"/>
      <c r="L68" s="210"/>
      <c r="M68" s="210"/>
      <c r="N68" s="217"/>
      <c r="O68" s="217"/>
      <c r="P68" s="217"/>
      <c r="Q68" s="217"/>
      <c r="R68" s="210"/>
      <c r="S68" s="210"/>
      <c r="T68" s="210"/>
      <c r="U68" s="210"/>
      <c r="V68" s="210"/>
      <c r="W68" s="210"/>
      <c r="X68" s="210"/>
      <c r="Y68" s="210"/>
      <c r="Z68" s="211"/>
      <c r="AA68" s="211"/>
      <c r="AB68" s="211"/>
      <c r="AC68" s="211"/>
      <c r="AD68" s="211"/>
      <c r="AE68" s="211"/>
      <c r="AF68" s="211"/>
      <c r="AG68" s="211" t="s">
        <v>280</v>
      </c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ht="12.0" customHeight="1" outlineLevel="3">
      <c r="A69" s="212"/>
      <c r="B69" s="213"/>
      <c r="C69" s="242" t="s">
        <v>478</v>
      </c>
      <c r="H69" s="210"/>
      <c r="I69" s="210"/>
      <c r="J69" s="210"/>
      <c r="K69" s="210"/>
      <c r="L69" s="210"/>
      <c r="M69" s="210"/>
      <c r="N69" s="217"/>
      <c r="O69" s="217"/>
      <c r="P69" s="217"/>
      <c r="Q69" s="217"/>
      <c r="R69" s="210"/>
      <c r="S69" s="210"/>
      <c r="T69" s="210"/>
      <c r="U69" s="210"/>
      <c r="V69" s="210"/>
      <c r="W69" s="210"/>
      <c r="X69" s="210"/>
      <c r="Y69" s="210"/>
      <c r="Z69" s="211"/>
      <c r="AA69" s="211"/>
      <c r="AB69" s="211"/>
      <c r="AC69" s="211"/>
      <c r="AD69" s="211"/>
      <c r="AE69" s="211"/>
      <c r="AF69" s="211"/>
      <c r="AG69" s="211" t="s">
        <v>280</v>
      </c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41" t="str">
        <f t="shared" ref="BA69:BA70" si="22">C69</f>
        <v> - NOSNÝ ROŠT PODHLEDU Z HOBLOVANÝCH MODŘÍNOVÝCH TRÁMKŮ 50x50 MM, OSOVĚ PO CCA 500 MM  50 MM NOSNÝ ROŠT PODHLEDU Z HOBLOVANÝCH MODŘÍNOVÝCH TRÁMKŮ 50x50 MM, OSOVĚ PO CCA 500 MM</v>
      </c>
      <c r="BB69" s="211"/>
      <c r="BC69" s="211"/>
      <c r="BD69" s="211"/>
      <c r="BE69" s="211"/>
      <c r="BF69" s="211"/>
      <c r="BG69" s="211"/>
      <c r="BH69" s="211"/>
    </row>
    <row r="70" ht="12.0" customHeight="1" outlineLevel="3">
      <c r="A70" s="212"/>
      <c r="B70" s="213"/>
      <c r="C70" s="242" t="s">
        <v>479</v>
      </c>
      <c r="H70" s="210"/>
      <c r="I70" s="210"/>
      <c r="J70" s="210"/>
      <c r="K70" s="210"/>
      <c r="L70" s="210"/>
      <c r="M70" s="210"/>
      <c r="N70" s="217"/>
      <c r="O70" s="217"/>
      <c r="P70" s="217"/>
      <c r="Q70" s="217"/>
      <c r="R70" s="210"/>
      <c r="S70" s="210"/>
      <c r="T70" s="210"/>
      <c r="U70" s="210"/>
      <c r="V70" s="210"/>
      <c r="W70" s="210"/>
      <c r="X70" s="210"/>
      <c r="Y70" s="210"/>
      <c r="Z70" s="211"/>
      <c r="AA70" s="211"/>
      <c r="AB70" s="211"/>
      <c r="AC70" s="211"/>
      <c r="AD70" s="211"/>
      <c r="AE70" s="211"/>
      <c r="AF70" s="211"/>
      <c r="AG70" s="211" t="s">
        <v>280</v>
      </c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41" t="str">
        <f t="shared" si="22"/>
        <v>- PODHLED Z MODŘÍNOVÝCH LATÍ 60x24 MM, MEZERY CCA 5 MM (VYVZORKOVAT A ODSOUHLASIT ARCH.) 24 MM PODHLED Z MODŘÍNOVÝCH LATÍ 60x24 MM, MEZERY CCA 5 MM (VYVZORKOVAT A ODSOUHLASIT ARCH.)</v>
      </c>
      <c r="BB70" s="211"/>
      <c r="BC70" s="211"/>
      <c r="BD70" s="211"/>
      <c r="BE70" s="211"/>
      <c r="BF70" s="211"/>
      <c r="BG70" s="211"/>
      <c r="BH70" s="211"/>
    </row>
    <row r="71" ht="12.0" customHeight="1" outlineLevel="2">
      <c r="A71" s="212"/>
      <c r="B71" s="213"/>
      <c r="C71" s="214" t="s">
        <v>420</v>
      </c>
      <c r="D71" s="215"/>
      <c r="E71" s="216"/>
      <c r="F71" s="210"/>
      <c r="G71" s="210"/>
      <c r="H71" s="210"/>
      <c r="I71" s="210"/>
      <c r="J71" s="210"/>
      <c r="K71" s="210"/>
      <c r="L71" s="210"/>
      <c r="M71" s="210"/>
      <c r="N71" s="217"/>
      <c r="O71" s="217"/>
      <c r="P71" s="217"/>
      <c r="Q71" s="217"/>
      <c r="R71" s="210"/>
      <c r="S71" s="210"/>
      <c r="T71" s="210"/>
      <c r="U71" s="210"/>
      <c r="V71" s="210"/>
      <c r="W71" s="210"/>
      <c r="X71" s="210"/>
      <c r="Y71" s="210"/>
      <c r="Z71" s="211"/>
      <c r="AA71" s="211"/>
      <c r="AB71" s="211"/>
      <c r="AC71" s="211"/>
      <c r="AD71" s="211"/>
      <c r="AE71" s="211"/>
      <c r="AF71" s="211"/>
      <c r="AG71" s="211" t="s">
        <v>205</v>
      </c>
      <c r="AH71" s="211">
        <v>0.0</v>
      </c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ht="12.0" customHeight="1" outlineLevel="3">
      <c r="A72" s="212"/>
      <c r="B72" s="213"/>
      <c r="C72" s="214" t="s">
        <v>441</v>
      </c>
      <c r="D72" s="215"/>
      <c r="E72" s="216">
        <v>25.6499</v>
      </c>
      <c r="F72" s="210"/>
      <c r="G72" s="210"/>
      <c r="H72" s="210"/>
      <c r="I72" s="210"/>
      <c r="J72" s="210"/>
      <c r="K72" s="210"/>
      <c r="L72" s="210"/>
      <c r="M72" s="210"/>
      <c r="N72" s="217"/>
      <c r="O72" s="217"/>
      <c r="P72" s="217"/>
      <c r="Q72" s="217"/>
      <c r="R72" s="210"/>
      <c r="S72" s="210"/>
      <c r="T72" s="210"/>
      <c r="U72" s="210"/>
      <c r="V72" s="210"/>
      <c r="W72" s="210"/>
      <c r="X72" s="210"/>
      <c r="Y72" s="210"/>
      <c r="Z72" s="211"/>
      <c r="AA72" s="211"/>
      <c r="AB72" s="211"/>
      <c r="AC72" s="211"/>
      <c r="AD72" s="211"/>
      <c r="AE72" s="211"/>
      <c r="AF72" s="211"/>
      <c r="AG72" s="211" t="s">
        <v>205</v>
      </c>
      <c r="AH72" s="211">
        <v>0.0</v>
      </c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ht="12.0" customHeight="1">
      <c r="A73" s="194" t="s">
        <v>195</v>
      </c>
      <c r="B73" s="195" t="s">
        <v>156</v>
      </c>
      <c r="C73" s="196" t="s">
        <v>157</v>
      </c>
      <c r="D73" s="197"/>
      <c r="E73" s="198"/>
      <c r="F73" s="199"/>
      <c r="G73" s="199">
        <f>SUMIF(AG74:AG86,"&lt;&gt;NOR",G74:G86)</f>
        <v>533481.12</v>
      </c>
      <c r="H73" s="199"/>
      <c r="I73" s="199">
        <f>SUM(I74:I86)</f>
        <v>0</v>
      </c>
      <c r="J73" s="199"/>
      <c r="K73" s="199">
        <f>SUM(K74:K86)</f>
        <v>533481.12</v>
      </c>
      <c r="L73" s="199"/>
      <c r="M73" s="199">
        <f>SUM(M74:M86)</f>
        <v>645512.1552</v>
      </c>
      <c r="N73" s="198"/>
      <c r="O73" s="198">
        <f>SUM(O74:O86)</f>
        <v>0</v>
      </c>
      <c r="P73" s="198"/>
      <c r="Q73" s="198">
        <f>SUM(Q74:Q86)</f>
        <v>0</v>
      </c>
      <c r="R73" s="199"/>
      <c r="S73" s="199"/>
      <c r="T73" s="200"/>
      <c r="U73" s="201"/>
      <c r="V73" s="201">
        <f>SUM(V74:V86)</f>
        <v>0</v>
      </c>
      <c r="W73" s="201"/>
      <c r="X73" s="201"/>
      <c r="Y73" s="201"/>
      <c r="AG73" s="151" t="s">
        <v>196</v>
      </c>
    </row>
    <row r="74" ht="12.0" customHeight="1" outlineLevel="1">
      <c r="A74" s="202">
        <v>25.0</v>
      </c>
      <c r="B74" s="203" t="s">
        <v>480</v>
      </c>
      <c r="C74" s="204" t="s">
        <v>481</v>
      </c>
      <c r="D74" s="205" t="s">
        <v>417</v>
      </c>
      <c r="E74" s="206">
        <v>2222.838</v>
      </c>
      <c r="F74" s="207">
        <v>240.0</v>
      </c>
      <c r="G74" s="208">
        <f>ROUND(E74*F74,2)</f>
        <v>533481.12</v>
      </c>
      <c r="H74" s="207">
        <v>0.0</v>
      </c>
      <c r="I74" s="208">
        <f>ROUND(E74*H74,2)</f>
        <v>0</v>
      </c>
      <c r="J74" s="207">
        <v>240.0</v>
      </c>
      <c r="K74" s="208">
        <f>ROUND(E74*J74,2)</f>
        <v>533481.12</v>
      </c>
      <c r="L74" s="208">
        <v>21.0</v>
      </c>
      <c r="M74" s="208">
        <f>G74*(1+L74/100)</f>
        <v>645512.1552</v>
      </c>
      <c r="N74" s="206">
        <v>0.0</v>
      </c>
      <c r="O74" s="206">
        <f>ROUND(E74*N74,2)</f>
        <v>0</v>
      </c>
      <c r="P74" s="206">
        <v>0.0</v>
      </c>
      <c r="Q74" s="206">
        <f>ROUND(E74*P74,2)</f>
        <v>0</v>
      </c>
      <c r="R74" s="208"/>
      <c r="S74" s="208" t="s">
        <v>248</v>
      </c>
      <c r="T74" s="209" t="s">
        <v>249</v>
      </c>
      <c r="U74" s="210">
        <v>0.0</v>
      </c>
      <c r="V74" s="210">
        <f>ROUND(E74*U74,2)</f>
        <v>0</v>
      </c>
      <c r="W74" s="210"/>
      <c r="X74" s="210" t="s">
        <v>201</v>
      </c>
      <c r="Y74" s="210" t="s">
        <v>202</v>
      </c>
      <c r="Z74" s="211"/>
      <c r="AA74" s="211"/>
      <c r="AB74" s="211"/>
      <c r="AC74" s="211"/>
      <c r="AD74" s="211"/>
      <c r="AE74" s="211"/>
      <c r="AF74" s="211"/>
      <c r="AG74" s="211" t="s">
        <v>203</v>
      </c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ht="12.0" customHeight="1" outlineLevel="2">
      <c r="A75" s="212"/>
      <c r="B75" s="213"/>
      <c r="C75" s="214" t="s">
        <v>420</v>
      </c>
      <c r="D75" s="215"/>
      <c r="E75" s="216"/>
      <c r="F75" s="210"/>
      <c r="G75" s="210"/>
      <c r="H75" s="210"/>
      <c r="I75" s="210"/>
      <c r="J75" s="210"/>
      <c r="K75" s="210"/>
      <c r="L75" s="210"/>
      <c r="M75" s="210"/>
      <c r="N75" s="217"/>
      <c r="O75" s="217"/>
      <c r="P75" s="217"/>
      <c r="Q75" s="217"/>
      <c r="R75" s="210"/>
      <c r="S75" s="210"/>
      <c r="T75" s="210"/>
      <c r="U75" s="210"/>
      <c r="V75" s="210"/>
      <c r="W75" s="210"/>
      <c r="X75" s="210"/>
      <c r="Y75" s="210"/>
      <c r="Z75" s="211"/>
      <c r="AA75" s="211"/>
      <c r="AB75" s="211"/>
      <c r="AC75" s="211"/>
      <c r="AD75" s="211"/>
      <c r="AE75" s="211"/>
      <c r="AF75" s="211"/>
      <c r="AG75" s="211" t="s">
        <v>205</v>
      </c>
      <c r="AH75" s="211">
        <v>0.0</v>
      </c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ht="12.0" customHeight="1" outlineLevel="3">
      <c r="A76" s="212"/>
      <c r="B76" s="213"/>
      <c r="C76" s="214" t="s">
        <v>482</v>
      </c>
      <c r="D76" s="215"/>
      <c r="E76" s="216">
        <v>324.656</v>
      </c>
      <c r="F76" s="210"/>
      <c r="G76" s="210"/>
      <c r="H76" s="210"/>
      <c r="I76" s="210"/>
      <c r="J76" s="210"/>
      <c r="K76" s="210"/>
      <c r="L76" s="210"/>
      <c r="M76" s="210"/>
      <c r="N76" s="217"/>
      <c r="O76" s="217"/>
      <c r="P76" s="217"/>
      <c r="Q76" s="217"/>
      <c r="R76" s="210"/>
      <c r="S76" s="210"/>
      <c r="T76" s="210"/>
      <c r="U76" s="210"/>
      <c r="V76" s="210"/>
      <c r="W76" s="210"/>
      <c r="X76" s="210"/>
      <c r="Y76" s="210"/>
      <c r="Z76" s="211"/>
      <c r="AA76" s="211"/>
      <c r="AB76" s="211"/>
      <c r="AC76" s="211"/>
      <c r="AD76" s="211"/>
      <c r="AE76" s="211"/>
      <c r="AF76" s="211"/>
      <c r="AG76" s="211" t="s">
        <v>205</v>
      </c>
      <c r="AH76" s="211">
        <v>0.0</v>
      </c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ht="12.0" customHeight="1" outlineLevel="3">
      <c r="A77" s="212"/>
      <c r="B77" s="213"/>
      <c r="C77" s="214" t="s">
        <v>483</v>
      </c>
      <c r="D77" s="215"/>
      <c r="E77" s="216">
        <v>365.856</v>
      </c>
      <c r="F77" s="210"/>
      <c r="G77" s="210"/>
      <c r="H77" s="210"/>
      <c r="I77" s="210"/>
      <c r="J77" s="210"/>
      <c r="K77" s="210"/>
      <c r="L77" s="210"/>
      <c r="M77" s="210"/>
      <c r="N77" s="217"/>
      <c r="O77" s="217"/>
      <c r="P77" s="217"/>
      <c r="Q77" s="217"/>
      <c r="R77" s="210"/>
      <c r="S77" s="210"/>
      <c r="T77" s="210"/>
      <c r="U77" s="210"/>
      <c r="V77" s="210"/>
      <c r="W77" s="210"/>
      <c r="X77" s="210"/>
      <c r="Y77" s="210"/>
      <c r="Z77" s="211"/>
      <c r="AA77" s="211"/>
      <c r="AB77" s="211"/>
      <c r="AC77" s="211"/>
      <c r="AD77" s="211"/>
      <c r="AE77" s="211"/>
      <c r="AF77" s="211"/>
      <c r="AG77" s="211" t="s">
        <v>205</v>
      </c>
      <c r="AH77" s="211">
        <v>0.0</v>
      </c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ht="12.0" customHeight="1" outlineLevel="3">
      <c r="A78" s="212"/>
      <c r="B78" s="213"/>
      <c r="C78" s="214" t="s">
        <v>484</v>
      </c>
      <c r="D78" s="215"/>
      <c r="E78" s="216">
        <v>182.928</v>
      </c>
      <c r="F78" s="210"/>
      <c r="G78" s="210"/>
      <c r="H78" s="210"/>
      <c r="I78" s="210"/>
      <c r="J78" s="210"/>
      <c r="K78" s="210"/>
      <c r="L78" s="210"/>
      <c r="M78" s="210"/>
      <c r="N78" s="217"/>
      <c r="O78" s="217"/>
      <c r="P78" s="217"/>
      <c r="Q78" s="217"/>
      <c r="R78" s="210"/>
      <c r="S78" s="210"/>
      <c r="T78" s="210"/>
      <c r="U78" s="210"/>
      <c r="V78" s="210"/>
      <c r="W78" s="210"/>
      <c r="X78" s="210"/>
      <c r="Y78" s="210"/>
      <c r="Z78" s="211"/>
      <c r="AA78" s="211"/>
      <c r="AB78" s="211"/>
      <c r="AC78" s="211"/>
      <c r="AD78" s="211"/>
      <c r="AE78" s="211"/>
      <c r="AF78" s="211"/>
      <c r="AG78" s="211" t="s">
        <v>205</v>
      </c>
      <c r="AH78" s="211">
        <v>0.0</v>
      </c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ht="12.0" customHeight="1" outlineLevel="3">
      <c r="A79" s="212"/>
      <c r="B79" s="213"/>
      <c r="C79" s="214" t="s">
        <v>485</v>
      </c>
      <c r="D79" s="215"/>
      <c r="E79" s="216">
        <v>207.648</v>
      </c>
      <c r="F79" s="210"/>
      <c r="G79" s="210"/>
      <c r="H79" s="210"/>
      <c r="I79" s="210"/>
      <c r="J79" s="210"/>
      <c r="K79" s="210"/>
      <c r="L79" s="210"/>
      <c r="M79" s="210"/>
      <c r="N79" s="217"/>
      <c r="O79" s="217"/>
      <c r="P79" s="217"/>
      <c r="Q79" s="217"/>
      <c r="R79" s="210"/>
      <c r="S79" s="210"/>
      <c r="T79" s="210"/>
      <c r="U79" s="210"/>
      <c r="V79" s="210"/>
      <c r="W79" s="210"/>
      <c r="X79" s="210"/>
      <c r="Y79" s="210"/>
      <c r="Z79" s="211"/>
      <c r="AA79" s="211"/>
      <c r="AB79" s="211"/>
      <c r="AC79" s="211"/>
      <c r="AD79" s="211"/>
      <c r="AE79" s="211"/>
      <c r="AF79" s="211"/>
      <c r="AG79" s="211" t="s">
        <v>205</v>
      </c>
      <c r="AH79" s="211">
        <v>0.0</v>
      </c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ht="12.0" customHeight="1" outlineLevel="3">
      <c r="A80" s="212"/>
      <c r="B80" s="213"/>
      <c r="C80" s="214" t="s">
        <v>486</v>
      </c>
      <c r="D80" s="215"/>
      <c r="E80" s="216">
        <v>95.27</v>
      </c>
      <c r="F80" s="210"/>
      <c r="G80" s="210"/>
      <c r="H80" s="210"/>
      <c r="I80" s="210"/>
      <c r="J80" s="210"/>
      <c r="K80" s="210"/>
      <c r="L80" s="210"/>
      <c r="M80" s="210"/>
      <c r="N80" s="217"/>
      <c r="O80" s="217"/>
      <c r="P80" s="217"/>
      <c r="Q80" s="217"/>
      <c r="R80" s="210"/>
      <c r="S80" s="210"/>
      <c r="T80" s="210"/>
      <c r="U80" s="210"/>
      <c r="V80" s="210"/>
      <c r="W80" s="210"/>
      <c r="X80" s="210"/>
      <c r="Y80" s="210"/>
      <c r="Z80" s="211"/>
      <c r="AA80" s="211"/>
      <c r="AB80" s="211"/>
      <c r="AC80" s="211"/>
      <c r="AD80" s="211"/>
      <c r="AE80" s="211"/>
      <c r="AF80" s="211"/>
      <c r="AG80" s="211" t="s">
        <v>205</v>
      </c>
      <c r="AH80" s="211">
        <v>0.0</v>
      </c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ht="12.0" customHeight="1" outlineLevel="3">
      <c r="A81" s="212"/>
      <c r="B81" s="213"/>
      <c r="C81" s="214" t="s">
        <v>487</v>
      </c>
      <c r="D81" s="215"/>
      <c r="E81" s="216">
        <v>373.684</v>
      </c>
      <c r="F81" s="210"/>
      <c r="G81" s="210"/>
      <c r="H81" s="210"/>
      <c r="I81" s="210"/>
      <c r="J81" s="210"/>
      <c r="K81" s="210"/>
      <c r="L81" s="210"/>
      <c r="M81" s="210"/>
      <c r="N81" s="217"/>
      <c r="O81" s="217"/>
      <c r="P81" s="217"/>
      <c r="Q81" s="217"/>
      <c r="R81" s="210"/>
      <c r="S81" s="210"/>
      <c r="T81" s="210"/>
      <c r="U81" s="210"/>
      <c r="V81" s="210"/>
      <c r="W81" s="210"/>
      <c r="X81" s="210"/>
      <c r="Y81" s="210"/>
      <c r="Z81" s="211"/>
      <c r="AA81" s="211"/>
      <c r="AB81" s="211"/>
      <c r="AC81" s="211"/>
      <c r="AD81" s="211"/>
      <c r="AE81" s="211"/>
      <c r="AF81" s="211"/>
      <c r="AG81" s="211" t="s">
        <v>205</v>
      </c>
      <c r="AH81" s="211">
        <v>0.0</v>
      </c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ht="12.0" customHeight="1" outlineLevel="3">
      <c r="A82" s="212"/>
      <c r="B82" s="213"/>
      <c r="C82" s="214" t="s">
        <v>488</v>
      </c>
      <c r="D82" s="215"/>
      <c r="E82" s="216">
        <v>186.636</v>
      </c>
      <c r="F82" s="210"/>
      <c r="G82" s="210"/>
      <c r="H82" s="210"/>
      <c r="I82" s="210"/>
      <c r="J82" s="210"/>
      <c r="K82" s="210"/>
      <c r="L82" s="210"/>
      <c r="M82" s="210"/>
      <c r="N82" s="217"/>
      <c r="O82" s="217"/>
      <c r="P82" s="217"/>
      <c r="Q82" s="217"/>
      <c r="R82" s="210"/>
      <c r="S82" s="210"/>
      <c r="T82" s="210"/>
      <c r="U82" s="210"/>
      <c r="V82" s="210"/>
      <c r="W82" s="210"/>
      <c r="X82" s="210"/>
      <c r="Y82" s="210"/>
      <c r="Z82" s="211"/>
      <c r="AA82" s="211"/>
      <c r="AB82" s="211"/>
      <c r="AC82" s="211"/>
      <c r="AD82" s="211"/>
      <c r="AE82" s="211"/>
      <c r="AF82" s="211"/>
      <c r="AG82" s="211" t="s">
        <v>205</v>
      </c>
      <c r="AH82" s="211">
        <v>0.0</v>
      </c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ht="12.0" customHeight="1" outlineLevel="3">
      <c r="A83" s="212"/>
      <c r="B83" s="213"/>
      <c r="C83" s="214" t="s">
        <v>489</v>
      </c>
      <c r="D83" s="215"/>
      <c r="E83" s="216">
        <v>111.24</v>
      </c>
      <c r="F83" s="210"/>
      <c r="G83" s="210"/>
      <c r="H83" s="210"/>
      <c r="I83" s="210"/>
      <c r="J83" s="210"/>
      <c r="K83" s="210"/>
      <c r="L83" s="210"/>
      <c r="M83" s="210"/>
      <c r="N83" s="217"/>
      <c r="O83" s="217"/>
      <c r="P83" s="217"/>
      <c r="Q83" s="217"/>
      <c r="R83" s="210"/>
      <c r="S83" s="210"/>
      <c r="T83" s="210"/>
      <c r="U83" s="210"/>
      <c r="V83" s="210"/>
      <c r="W83" s="210"/>
      <c r="X83" s="210"/>
      <c r="Y83" s="210"/>
      <c r="Z83" s="211"/>
      <c r="AA83" s="211"/>
      <c r="AB83" s="211"/>
      <c r="AC83" s="211"/>
      <c r="AD83" s="211"/>
      <c r="AE83" s="211"/>
      <c r="AF83" s="211"/>
      <c r="AG83" s="211" t="s">
        <v>205</v>
      </c>
      <c r="AH83" s="211">
        <v>0.0</v>
      </c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ht="12.0" customHeight="1" outlineLevel="3">
      <c r="A84" s="212"/>
      <c r="B84" s="213"/>
      <c r="C84" s="214" t="s">
        <v>490</v>
      </c>
      <c r="D84" s="215"/>
      <c r="E84" s="216">
        <v>280.16</v>
      </c>
      <c r="F84" s="210"/>
      <c r="G84" s="210"/>
      <c r="H84" s="210"/>
      <c r="I84" s="210"/>
      <c r="J84" s="210"/>
      <c r="K84" s="210"/>
      <c r="L84" s="210"/>
      <c r="M84" s="210"/>
      <c r="N84" s="217"/>
      <c r="O84" s="217"/>
      <c r="P84" s="217"/>
      <c r="Q84" s="217"/>
      <c r="R84" s="210"/>
      <c r="S84" s="210"/>
      <c r="T84" s="210"/>
      <c r="U84" s="210"/>
      <c r="V84" s="210"/>
      <c r="W84" s="210"/>
      <c r="X84" s="210"/>
      <c r="Y84" s="210"/>
      <c r="Z84" s="211"/>
      <c r="AA84" s="211"/>
      <c r="AB84" s="211"/>
      <c r="AC84" s="211"/>
      <c r="AD84" s="211"/>
      <c r="AE84" s="211"/>
      <c r="AF84" s="211"/>
      <c r="AG84" s="211" t="s">
        <v>205</v>
      </c>
      <c r="AH84" s="211">
        <v>0.0</v>
      </c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ht="12.0" customHeight="1" outlineLevel="3">
      <c r="A85" s="212"/>
      <c r="B85" s="213"/>
      <c r="C85" s="214" t="s">
        <v>491</v>
      </c>
      <c r="D85" s="215"/>
      <c r="E85" s="216">
        <v>63.242</v>
      </c>
      <c r="F85" s="210"/>
      <c r="G85" s="210"/>
      <c r="H85" s="210"/>
      <c r="I85" s="210"/>
      <c r="J85" s="210"/>
      <c r="K85" s="210"/>
      <c r="L85" s="210"/>
      <c r="M85" s="210"/>
      <c r="N85" s="217"/>
      <c r="O85" s="217"/>
      <c r="P85" s="217"/>
      <c r="Q85" s="217"/>
      <c r="R85" s="210"/>
      <c r="S85" s="210"/>
      <c r="T85" s="210"/>
      <c r="U85" s="210"/>
      <c r="V85" s="210"/>
      <c r="W85" s="210"/>
      <c r="X85" s="210"/>
      <c r="Y85" s="210"/>
      <c r="Z85" s="211"/>
      <c r="AA85" s="211"/>
      <c r="AB85" s="211"/>
      <c r="AC85" s="211"/>
      <c r="AD85" s="211"/>
      <c r="AE85" s="211"/>
      <c r="AF85" s="211"/>
      <c r="AG85" s="211" t="s">
        <v>205</v>
      </c>
      <c r="AH85" s="211">
        <v>0.0</v>
      </c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ht="12.0" customHeight="1" outlineLevel="3">
      <c r="A86" s="212"/>
      <c r="B86" s="213"/>
      <c r="C86" s="214" t="s">
        <v>492</v>
      </c>
      <c r="D86" s="215"/>
      <c r="E86" s="216">
        <v>31.518</v>
      </c>
      <c r="F86" s="210"/>
      <c r="G86" s="210"/>
      <c r="H86" s="210"/>
      <c r="I86" s="210"/>
      <c r="J86" s="210"/>
      <c r="K86" s="210"/>
      <c r="L86" s="210"/>
      <c r="M86" s="210"/>
      <c r="N86" s="217"/>
      <c r="O86" s="217"/>
      <c r="P86" s="217"/>
      <c r="Q86" s="217"/>
      <c r="R86" s="210"/>
      <c r="S86" s="210"/>
      <c r="T86" s="210"/>
      <c r="U86" s="210"/>
      <c r="V86" s="210"/>
      <c r="W86" s="210"/>
      <c r="X86" s="210"/>
      <c r="Y86" s="210"/>
      <c r="Z86" s="211"/>
      <c r="AA86" s="211"/>
      <c r="AB86" s="211"/>
      <c r="AC86" s="211"/>
      <c r="AD86" s="211"/>
      <c r="AE86" s="211"/>
      <c r="AF86" s="211"/>
      <c r="AG86" s="211" t="s">
        <v>205</v>
      </c>
      <c r="AH86" s="211">
        <v>0.0</v>
      </c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ht="12.0" customHeight="1">
      <c r="A87" s="194" t="s">
        <v>195</v>
      </c>
      <c r="B87" s="195" t="s">
        <v>158</v>
      </c>
      <c r="C87" s="196" t="s">
        <v>159</v>
      </c>
      <c r="D87" s="197"/>
      <c r="E87" s="198"/>
      <c r="F87" s="199"/>
      <c r="G87" s="199">
        <f>SUMIF(AG88:AG89,"&lt;&gt;NOR",G88:G89)</f>
        <v>45360</v>
      </c>
      <c r="H87" s="199"/>
      <c r="I87" s="199">
        <f>SUM(I88:I89)</f>
        <v>0</v>
      </c>
      <c r="J87" s="199"/>
      <c r="K87" s="199">
        <f>SUM(K88:K89)</f>
        <v>45360</v>
      </c>
      <c r="L87" s="199"/>
      <c r="M87" s="199">
        <f>SUM(M88:M89)</f>
        <v>54885.6</v>
      </c>
      <c r="N87" s="198"/>
      <c r="O87" s="198">
        <f>SUM(O88:O89)</f>
        <v>0</v>
      </c>
      <c r="P87" s="198"/>
      <c r="Q87" s="198">
        <f>SUM(Q88:Q89)</f>
        <v>0</v>
      </c>
      <c r="R87" s="199"/>
      <c r="S87" s="199"/>
      <c r="T87" s="200"/>
      <c r="U87" s="201"/>
      <c r="V87" s="201">
        <f>SUM(V88:V89)</f>
        <v>0</v>
      </c>
      <c r="W87" s="201"/>
      <c r="X87" s="201"/>
      <c r="Y87" s="201"/>
      <c r="AG87" s="151" t="s">
        <v>196</v>
      </c>
    </row>
    <row r="88" ht="12.0" customHeight="1" outlineLevel="1">
      <c r="A88" s="202">
        <v>26.0</v>
      </c>
      <c r="B88" s="203" t="s">
        <v>493</v>
      </c>
      <c r="C88" s="204" t="s">
        <v>494</v>
      </c>
      <c r="D88" s="205" t="s">
        <v>238</v>
      </c>
      <c r="E88" s="206">
        <v>30.24</v>
      </c>
      <c r="F88" s="207">
        <v>1500.0</v>
      </c>
      <c r="G88" s="208">
        <f>ROUND(E88*F88,2)</f>
        <v>45360</v>
      </c>
      <c r="H88" s="207">
        <v>0.0</v>
      </c>
      <c r="I88" s="208">
        <f>ROUND(E88*H88,2)</f>
        <v>0</v>
      </c>
      <c r="J88" s="207">
        <v>1500.0</v>
      </c>
      <c r="K88" s="208">
        <f>ROUND(E88*J88,2)</f>
        <v>45360</v>
      </c>
      <c r="L88" s="208">
        <v>21.0</v>
      </c>
      <c r="M88" s="208">
        <f>G88*(1+L88/100)</f>
        <v>54885.6</v>
      </c>
      <c r="N88" s="206">
        <v>0.0</v>
      </c>
      <c r="O88" s="206">
        <f>ROUND(E88*N88,2)</f>
        <v>0</v>
      </c>
      <c r="P88" s="206">
        <v>0.0</v>
      </c>
      <c r="Q88" s="206">
        <f>ROUND(E88*P88,2)</f>
        <v>0</v>
      </c>
      <c r="R88" s="208"/>
      <c r="S88" s="208" t="s">
        <v>248</v>
      </c>
      <c r="T88" s="209" t="s">
        <v>249</v>
      </c>
      <c r="U88" s="210">
        <v>0.0</v>
      </c>
      <c r="V88" s="210">
        <f>ROUND(E88*U88,2)</f>
        <v>0</v>
      </c>
      <c r="W88" s="210"/>
      <c r="X88" s="210" t="s">
        <v>201</v>
      </c>
      <c r="Y88" s="210" t="s">
        <v>202</v>
      </c>
      <c r="Z88" s="211"/>
      <c r="AA88" s="211"/>
      <c r="AB88" s="211"/>
      <c r="AC88" s="211"/>
      <c r="AD88" s="211"/>
      <c r="AE88" s="211"/>
      <c r="AF88" s="211"/>
      <c r="AG88" s="211" t="s">
        <v>203</v>
      </c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ht="12.0" customHeight="1" outlineLevel="2">
      <c r="A89" s="212"/>
      <c r="B89" s="213"/>
      <c r="C89" s="214" t="s">
        <v>495</v>
      </c>
      <c r="D89" s="215"/>
      <c r="E89" s="216">
        <v>30.24</v>
      </c>
      <c r="F89" s="210"/>
      <c r="G89" s="210"/>
      <c r="H89" s="210"/>
      <c r="I89" s="210"/>
      <c r="J89" s="210"/>
      <c r="K89" s="210"/>
      <c r="L89" s="210"/>
      <c r="M89" s="210"/>
      <c r="N89" s="217"/>
      <c r="O89" s="217"/>
      <c r="P89" s="217"/>
      <c r="Q89" s="217"/>
      <c r="R89" s="210"/>
      <c r="S89" s="210"/>
      <c r="T89" s="210"/>
      <c r="U89" s="210"/>
      <c r="V89" s="210"/>
      <c r="W89" s="210"/>
      <c r="X89" s="210"/>
      <c r="Y89" s="210"/>
      <c r="Z89" s="211"/>
      <c r="AA89" s="211"/>
      <c r="AB89" s="211"/>
      <c r="AC89" s="211"/>
      <c r="AD89" s="211"/>
      <c r="AE89" s="211"/>
      <c r="AF89" s="211"/>
      <c r="AG89" s="211" t="s">
        <v>205</v>
      </c>
      <c r="AH89" s="211">
        <v>0.0</v>
      </c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ht="12.0" customHeight="1">
      <c r="A90" s="174"/>
      <c r="B90" s="178"/>
      <c r="C90" s="226"/>
      <c r="D90" s="180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AE90" s="151">
        <v>12.0</v>
      </c>
      <c r="AF90" s="151">
        <v>21.0</v>
      </c>
      <c r="AG90" s="151" t="s">
        <v>181</v>
      </c>
    </row>
    <row r="91" ht="12.0" customHeight="1">
      <c r="A91" s="227"/>
      <c r="B91" s="228" t="s">
        <v>14</v>
      </c>
      <c r="C91" s="229"/>
      <c r="D91" s="230"/>
      <c r="E91" s="231"/>
      <c r="F91" s="231"/>
      <c r="G91" s="232">
        <f>G8+G16+G25+G28+G30+G32+G42+G56+G59+G73+G87</f>
        <v>1026979.32</v>
      </c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AE91" s="151">
        <f>SUMIF(L7:L89,AE90,G7:G89)</f>
        <v>0</v>
      </c>
      <c r="AF91" s="151">
        <f>SUMIF(L7:L89,AF90,G7:G89)</f>
        <v>1026979.32</v>
      </c>
      <c r="AG91" s="151" t="s">
        <v>224</v>
      </c>
    </row>
    <row r="92" ht="12.0" customHeight="1">
      <c r="A92" s="174"/>
      <c r="B92" s="178"/>
      <c r="C92" s="226"/>
      <c r="D92" s="180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</row>
    <row r="93" ht="12.0" customHeight="1">
      <c r="A93" s="174"/>
      <c r="B93" s="178"/>
      <c r="C93" s="226"/>
      <c r="D93" s="180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</row>
    <row r="94" ht="12.0" customHeight="1">
      <c r="A94" s="174" t="s">
        <v>225</v>
      </c>
      <c r="D94" s="180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</row>
    <row r="95" ht="12.0" customHeight="1">
      <c r="A95" s="233"/>
      <c r="B95" s="30"/>
      <c r="C95" s="30"/>
      <c r="D95" s="30"/>
      <c r="E95" s="30"/>
      <c r="F95" s="30"/>
      <c r="G95" s="23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AG95" s="151" t="s">
        <v>226</v>
      </c>
    </row>
    <row r="96" ht="12.0" customHeight="1">
      <c r="A96" s="235"/>
      <c r="G96" s="236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</row>
    <row r="97" ht="12.0" customHeight="1">
      <c r="A97" s="235"/>
      <c r="G97" s="236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</row>
    <row r="98" ht="12.0" customHeight="1">
      <c r="A98" s="235"/>
      <c r="G98" s="236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</row>
    <row r="99" ht="12.0" customHeight="1">
      <c r="A99" s="237"/>
      <c r="B99" s="41"/>
      <c r="C99" s="41"/>
      <c r="D99" s="41"/>
      <c r="E99" s="41"/>
      <c r="F99" s="41"/>
      <c r="G99" s="238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</row>
    <row r="100" ht="12.0" customHeight="1">
      <c r="A100" s="174"/>
      <c r="B100" s="178"/>
      <c r="C100" s="226"/>
      <c r="D100" s="180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</row>
    <row r="101" ht="12.0" customHeight="1">
      <c r="B101" s="183"/>
      <c r="C101" s="239"/>
      <c r="D101" s="123"/>
      <c r="AG101" s="151" t="s">
        <v>227</v>
      </c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  <c r="D258" s="123"/>
    </row>
    <row r="259" ht="12.0" customHeight="1">
      <c r="B259" s="183"/>
      <c r="C259" s="183"/>
      <c r="D259" s="123"/>
    </row>
    <row r="260" ht="12.0" customHeight="1">
      <c r="B260" s="183"/>
      <c r="C260" s="183"/>
      <c r="D260" s="123"/>
    </row>
    <row r="261" ht="12.0" customHeight="1">
      <c r="B261" s="183"/>
      <c r="C261" s="183"/>
      <c r="D261" s="123"/>
    </row>
    <row r="262" ht="12.0" customHeight="1">
      <c r="B262" s="183"/>
      <c r="C262" s="183"/>
      <c r="D262" s="123"/>
    </row>
    <row r="263" ht="12.0" customHeight="1">
      <c r="B263" s="183"/>
      <c r="C263" s="183"/>
      <c r="D263" s="123"/>
    </row>
    <row r="264" ht="12.0" customHeight="1">
      <c r="B264" s="183"/>
      <c r="C264" s="183"/>
      <c r="D264" s="123"/>
    </row>
    <row r="265" ht="12.0" customHeight="1">
      <c r="B265" s="183"/>
      <c r="C265" s="183"/>
      <c r="D265" s="123"/>
    </row>
    <row r="266" ht="12.0" customHeight="1">
      <c r="B266" s="183"/>
      <c r="C266" s="183"/>
      <c r="D266" s="123"/>
    </row>
    <row r="267" ht="12.0" customHeight="1">
      <c r="B267" s="183"/>
      <c r="C267" s="183"/>
      <c r="D267" s="123"/>
    </row>
    <row r="268" ht="12.0" customHeight="1">
      <c r="B268" s="183"/>
      <c r="C268" s="183"/>
      <c r="D268" s="123"/>
    </row>
    <row r="269" ht="12.0" customHeight="1">
      <c r="B269" s="183"/>
      <c r="C269" s="183"/>
      <c r="D269" s="123"/>
    </row>
    <row r="270" ht="12.0" customHeight="1">
      <c r="B270" s="183"/>
      <c r="C270" s="183"/>
      <c r="D270" s="123"/>
    </row>
    <row r="271" ht="12.0" customHeight="1">
      <c r="B271" s="183"/>
      <c r="C271" s="183"/>
      <c r="D271" s="123"/>
    </row>
    <row r="272" ht="12.0" customHeight="1">
      <c r="B272" s="183"/>
      <c r="C272" s="183"/>
      <c r="D272" s="123"/>
    </row>
    <row r="273" ht="12.0" customHeight="1">
      <c r="B273" s="183"/>
      <c r="C273" s="183"/>
      <c r="D273" s="123"/>
    </row>
    <row r="274" ht="12.0" customHeight="1">
      <c r="B274" s="183"/>
      <c r="C274" s="183"/>
      <c r="D274" s="123"/>
    </row>
    <row r="275" ht="12.0" customHeight="1">
      <c r="B275" s="183"/>
      <c r="C275" s="183"/>
      <c r="D275" s="123"/>
    </row>
    <row r="276" ht="12.0" customHeight="1">
      <c r="B276" s="183"/>
      <c r="C276" s="183"/>
      <c r="D276" s="123"/>
    </row>
    <row r="277" ht="12.0" customHeight="1">
      <c r="B277" s="183"/>
      <c r="C277" s="183"/>
      <c r="D277" s="123"/>
    </row>
    <row r="278" ht="12.0" customHeight="1">
      <c r="B278" s="183"/>
      <c r="C278" s="183"/>
      <c r="D278" s="123"/>
    </row>
    <row r="279" ht="12.0" customHeight="1">
      <c r="B279" s="183"/>
      <c r="C279" s="183"/>
      <c r="D279" s="123"/>
    </row>
    <row r="280" ht="12.0" customHeight="1">
      <c r="B280" s="183"/>
      <c r="C280" s="183"/>
      <c r="D280" s="123"/>
    </row>
    <row r="281" ht="12.0" customHeight="1">
      <c r="B281" s="183"/>
      <c r="C281" s="183"/>
      <c r="D281" s="123"/>
    </row>
    <row r="282" ht="12.0" customHeight="1">
      <c r="B282" s="183"/>
      <c r="C282" s="183"/>
      <c r="D282" s="123"/>
    </row>
    <row r="283" ht="12.0" customHeight="1">
      <c r="B283" s="183"/>
      <c r="C283" s="183"/>
      <c r="D283" s="123"/>
    </row>
    <row r="284" ht="12.0" customHeight="1">
      <c r="B284" s="183"/>
      <c r="C284" s="183"/>
      <c r="D284" s="123"/>
    </row>
    <row r="285" ht="12.0" customHeight="1">
      <c r="B285" s="183"/>
      <c r="C285" s="183"/>
      <c r="D285" s="123"/>
    </row>
    <row r="286" ht="12.0" customHeight="1">
      <c r="B286" s="183"/>
      <c r="C286" s="183"/>
      <c r="D286" s="123"/>
    </row>
    <row r="287" ht="12.0" customHeight="1">
      <c r="B287" s="183"/>
      <c r="C287" s="183"/>
      <c r="D287" s="123"/>
    </row>
    <row r="288" ht="12.0" customHeight="1">
      <c r="B288" s="183"/>
      <c r="C288" s="183"/>
      <c r="D288" s="123"/>
    </row>
    <row r="289" ht="12.0" customHeight="1">
      <c r="B289" s="183"/>
      <c r="C289" s="183"/>
      <c r="D289" s="123"/>
    </row>
    <row r="290" ht="12.0" customHeight="1">
      <c r="B290" s="183"/>
      <c r="C290" s="183"/>
      <c r="D290" s="123"/>
    </row>
    <row r="291" ht="12.0" customHeight="1">
      <c r="B291" s="183"/>
      <c r="C291" s="183"/>
      <c r="D291" s="123"/>
    </row>
    <row r="292" ht="12.0" customHeight="1">
      <c r="B292" s="183"/>
      <c r="C292" s="183"/>
      <c r="D292" s="123"/>
    </row>
    <row r="293" ht="12.0" customHeight="1">
      <c r="B293" s="183"/>
      <c r="C293" s="183"/>
      <c r="D293" s="123"/>
    </row>
    <row r="294" ht="12.0" customHeight="1">
      <c r="B294" s="183"/>
      <c r="C294" s="183"/>
      <c r="D294" s="123"/>
    </row>
    <row r="295" ht="12.0" customHeight="1">
      <c r="B295" s="183"/>
      <c r="C295" s="183"/>
      <c r="D295" s="123"/>
    </row>
    <row r="296" ht="12.0" customHeight="1">
      <c r="B296" s="183"/>
      <c r="C296" s="183"/>
      <c r="D296" s="123"/>
    </row>
    <row r="297" ht="12.0" customHeight="1">
      <c r="B297" s="183"/>
      <c r="C297" s="183"/>
      <c r="D297" s="123"/>
    </row>
    <row r="298" ht="12.0" customHeight="1">
      <c r="B298" s="183"/>
      <c r="C298" s="183"/>
      <c r="D298" s="123"/>
    </row>
    <row r="299" ht="12.0" customHeight="1">
      <c r="B299" s="183"/>
      <c r="C299" s="183"/>
      <c r="D299" s="123"/>
    </row>
    <row r="300" ht="12.0" customHeight="1">
      <c r="B300" s="183"/>
      <c r="C300" s="183"/>
      <c r="D300" s="123"/>
    </row>
    <row r="301" ht="12.0" customHeight="1">
      <c r="B301" s="183"/>
      <c r="C301" s="183"/>
      <c r="D301" s="12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3">
    <mergeCell ref="C63:G63"/>
    <mergeCell ref="C68:G68"/>
    <mergeCell ref="C69:G69"/>
    <mergeCell ref="C70:G70"/>
    <mergeCell ref="A94:C94"/>
    <mergeCell ref="A95:G99"/>
    <mergeCell ref="A1:G1"/>
    <mergeCell ref="C2:G2"/>
    <mergeCell ref="C3:G3"/>
    <mergeCell ref="C4:G4"/>
    <mergeCell ref="C24:G24"/>
    <mergeCell ref="C61:G61"/>
    <mergeCell ref="C62:G62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58</v>
      </c>
      <c r="C3" s="176" t="s">
        <v>59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60</v>
      </c>
      <c r="C4" s="186" t="s">
        <v>59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5</v>
      </c>
      <c r="C8" s="196" t="s">
        <v>124</v>
      </c>
      <c r="D8" s="197"/>
      <c r="E8" s="198"/>
      <c r="F8" s="199"/>
      <c r="G8" s="199">
        <f>SUMIF(AG9:AG26,"&lt;&gt;NOR",G9:G26)</f>
        <v>8839.27</v>
      </c>
      <c r="H8" s="199"/>
      <c r="I8" s="199">
        <f>SUM(I9:I26)</f>
        <v>0</v>
      </c>
      <c r="J8" s="199"/>
      <c r="K8" s="199">
        <f>SUM(K9:K26)</f>
        <v>8839.27</v>
      </c>
      <c r="L8" s="199"/>
      <c r="M8" s="199">
        <f>SUM(M9:M26)</f>
        <v>10695.5167</v>
      </c>
      <c r="N8" s="198"/>
      <c r="O8" s="198">
        <f>SUM(O9:O26)</f>
        <v>0</v>
      </c>
      <c r="P8" s="198"/>
      <c r="Q8" s="198">
        <f>SUM(Q9:Q26)</f>
        <v>0</v>
      </c>
      <c r="R8" s="199"/>
      <c r="S8" s="199"/>
      <c r="T8" s="200"/>
      <c r="U8" s="201"/>
      <c r="V8" s="201">
        <f>SUM(V9:V26)</f>
        <v>4.4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496</v>
      </c>
      <c r="C9" s="204" t="s">
        <v>497</v>
      </c>
      <c r="D9" s="205" t="s">
        <v>199</v>
      </c>
      <c r="E9" s="206">
        <v>1.632</v>
      </c>
      <c r="F9" s="207">
        <v>370.5</v>
      </c>
      <c r="G9" s="208">
        <f>ROUND(E9*F9,2)</f>
        <v>604.66</v>
      </c>
      <c r="H9" s="207">
        <v>0.0</v>
      </c>
      <c r="I9" s="208">
        <f>ROUND(E9*H9,2)</f>
        <v>0</v>
      </c>
      <c r="J9" s="207">
        <v>370.5</v>
      </c>
      <c r="K9" s="208">
        <f>ROUND(E9*J9,2)</f>
        <v>604.66</v>
      </c>
      <c r="L9" s="208">
        <v>21.0</v>
      </c>
      <c r="M9" s="208">
        <f>G9*(1+L9/100)</f>
        <v>731.6386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0.23</v>
      </c>
      <c r="V9" s="210">
        <f>ROUND(E9*U9,2)</f>
        <v>0.38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498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14" t="s">
        <v>499</v>
      </c>
      <c r="D11" s="215"/>
      <c r="E11" s="216">
        <v>1.632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1">
      <c r="A12" s="202">
        <v>2.0</v>
      </c>
      <c r="B12" s="203" t="s">
        <v>418</v>
      </c>
      <c r="C12" s="204" t="s">
        <v>419</v>
      </c>
      <c r="D12" s="205" t="s">
        <v>199</v>
      </c>
      <c r="E12" s="206">
        <v>1.25875</v>
      </c>
      <c r="F12" s="207">
        <v>2355.0</v>
      </c>
      <c r="G12" s="208">
        <f>ROUND(E12*F12,2)</f>
        <v>2964.36</v>
      </c>
      <c r="H12" s="207">
        <v>0.0</v>
      </c>
      <c r="I12" s="208">
        <f>ROUND(E12*H12,2)</f>
        <v>0</v>
      </c>
      <c r="J12" s="207">
        <v>2355.0</v>
      </c>
      <c r="K12" s="208">
        <f>ROUND(E12*J12,2)</f>
        <v>2964.36</v>
      </c>
      <c r="L12" s="208">
        <v>21.0</v>
      </c>
      <c r="M12" s="208">
        <f>G12*(1+L12/100)</f>
        <v>3586.8756</v>
      </c>
      <c r="N12" s="206">
        <v>0.0</v>
      </c>
      <c r="O12" s="206">
        <f>ROUND(E12*N12,2)</f>
        <v>0</v>
      </c>
      <c r="P12" s="206">
        <v>0.0</v>
      </c>
      <c r="Q12" s="206">
        <f>ROUND(E12*P12,2)</f>
        <v>0</v>
      </c>
      <c r="R12" s="208"/>
      <c r="S12" s="208" t="s">
        <v>200</v>
      </c>
      <c r="T12" s="209" t="s">
        <v>200</v>
      </c>
      <c r="U12" s="210">
        <v>3.131</v>
      </c>
      <c r="V12" s="210">
        <f>ROUND(E12*U12,2)</f>
        <v>3.94</v>
      </c>
      <c r="W12" s="210"/>
      <c r="X12" s="210" t="s">
        <v>201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203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2">
      <c r="A13" s="212"/>
      <c r="B13" s="213"/>
      <c r="C13" s="214" t="s">
        <v>498</v>
      </c>
      <c r="D13" s="215"/>
      <c r="E13" s="216"/>
      <c r="F13" s="210"/>
      <c r="G13" s="21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205</v>
      </c>
      <c r="AH13" s="211">
        <v>0.0</v>
      </c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3">
      <c r="A14" s="212"/>
      <c r="B14" s="213"/>
      <c r="C14" s="214" t="s">
        <v>500</v>
      </c>
      <c r="D14" s="215"/>
      <c r="E14" s="216">
        <v>1.11475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3">
      <c r="A15" s="212"/>
      <c r="B15" s="213"/>
      <c r="C15" s="214" t="s">
        <v>501</v>
      </c>
      <c r="D15" s="215"/>
      <c r="E15" s="216">
        <v>0.144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 outlineLevel="1">
      <c r="A16" s="202">
        <v>3.0</v>
      </c>
      <c r="B16" s="203" t="s">
        <v>502</v>
      </c>
      <c r="C16" s="204" t="s">
        <v>503</v>
      </c>
      <c r="D16" s="205" t="s">
        <v>199</v>
      </c>
      <c r="E16" s="206">
        <v>0.272</v>
      </c>
      <c r="F16" s="207">
        <v>187.5</v>
      </c>
      <c r="G16" s="208">
        <f>ROUND(E16*F16,2)</f>
        <v>51</v>
      </c>
      <c r="H16" s="207">
        <v>0.0</v>
      </c>
      <c r="I16" s="208">
        <f>ROUND(E16*H16,2)</f>
        <v>0</v>
      </c>
      <c r="J16" s="207">
        <v>187.5</v>
      </c>
      <c r="K16" s="208">
        <f>ROUND(E16*J16,2)</f>
        <v>51</v>
      </c>
      <c r="L16" s="208">
        <v>21.0</v>
      </c>
      <c r="M16" s="208">
        <f>G16*(1+L16/100)</f>
        <v>61.71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0.2</v>
      </c>
      <c r="V16" s="210">
        <f>ROUND(E16*U16,2)</f>
        <v>0.05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2">
      <c r="A17" s="212"/>
      <c r="B17" s="213"/>
      <c r="C17" s="240" t="s">
        <v>504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2">
      <c r="A18" s="212"/>
      <c r="B18" s="213"/>
      <c r="C18" s="214" t="s">
        <v>498</v>
      </c>
      <c r="D18" s="215"/>
      <c r="E18" s="216"/>
      <c r="F18" s="210"/>
      <c r="G18" s="210"/>
      <c r="H18" s="210"/>
      <c r="I18" s="210"/>
      <c r="J18" s="210"/>
      <c r="K18" s="210"/>
      <c r="L18" s="210"/>
      <c r="M18" s="210"/>
      <c r="N18" s="217"/>
      <c r="O18" s="217"/>
      <c r="P18" s="217"/>
      <c r="Q18" s="217"/>
      <c r="R18" s="210"/>
      <c r="S18" s="210"/>
      <c r="T18" s="210"/>
      <c r="U18" s="210"/>
      <c r="V18" s="210"/>
      <c r="W18" s="210"/>
      <c r="X18" s="210"/>
      <c r="Y18" s="210"/>
      <c r="Z18" s="211"/>
      <c r="AA18" s="211"/>
      <c r="AB18" s="211"/>
      <c r="AC18" s="211"/>
      <c r="AD18" s="211"/>
      <c r="AE18" s="211"/>
      <c r="AF18" s="211"/>
      <c r="AG18" s="211" t="s">
        <v>205</v>
      </c>
      <c r="AH18" s="211">
        <v>0.0</v>
      </c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3">
      <c r="A19" s="212"/>
      <c r="B19" s="213"/>
      <c r="C19" s="214" t="s">
        <v>505</v>
      </c>
      <c r="D19" s="215"/>
      <c r="E19" s="216">
        <v>0.272</v>
      </c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1">
      <c r="A20" s="202">
        <v>4.0</v>
      </c>
      <c r="B20" s="203" t="s">
        <v>216</v>
      </c>
      <c r="C20" s="204" t="s">
        <v>217</v>
      </c>
      <c r="D20" s="205" t="s">
        <v>199</v>
      </c>
      <c r="E20" s="206">
        <v>2.89075</v>
      </c>
      <c r="F20" s="207">
        <v>352.5</v>
      </c>
      <c r="G20" s="208">
        <f>ROUND(E20*F20,2)</f>
        <v>1018.99</v>
      </c>
      <c r="H20" s="207">
        <v>0.0</v>
      </c>
      <c r="I20" s="208">
        <f>ROUND(E20*H20,2)</f>
        <v>0</v>
      </c>
      <c r="J20" s="207">
        <v>352.5</v>
      </c>
      <c r="K20" s="208">
        <f>ROUND(E20*J20,2)</f>
        <v>1018.99</v>
      </c>
      <c r="L20" s="208">
        <v>21.0</v>
      </c>
      <c r="M20" s="208">
        <f>G20*(1+L20/100)</f>
        <v>1232.9779</v>
      </c>
      <c r="N20" s="206">
        <v>0.0</v>
      </c>
      <c r="O20" s="206">
        <f>ROUND(E20*N20,2)</f>
        <v>0</v>
      </c>
      <c r="P20" s="206">
        <v>0.0</v>
      </c>
      <c r="Q20" s="206">
        <f>ROUND(E20*P20,2)</f>
        <v>0</v>
      </c>
      <c r="R20" s="208"/>
      <c r="S20" s="208" t="s">
        <v>200</v>
      </c>
      <c r="T20" s="209" t="s">
        <v>200</v>
      </c>
      <c r="U20" s="210">
        <v>0.01</v>
      </c>
      <c r="V20" s="210">
        <f>ROUND(E20*U20,2)</f>
        <v>0.03</v>
      </c>
      <c r="W20" s="210"/>
      <c r="X20" s="210" t="s">
        <v>201</v>
      </c>
      <c r="Y20" s="210" t="s">
        <v>202</v>
      </c>
      <c r="Z20" s="211"/>
      <c r="AA20" s="211"/>
      <c r="AB20" s="211"/>
      <c r="AC20" s="211"/>
      <c r="AD20" s="211"/>
      <c r="AE20" s="211"/>
      <c r="AF20" s="211"/>
      <c r="AG20" s="211" t="s">
        <v>203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 outlineLevel="2">
      <c r="A21" s="212"/>
      <c r="B21" s="213"/>
      <c r="C21" s="214" t="s">
        <v>498</v>
      </c>
      <c r="D21" s="215"/>
      <c r="E21" s="216"/>
      <c r="F21" s="210"/>
      <c r="G21" s="210"/>
      <c r="H21" s="210"/>
      <c r="I21" s="210"/>
      <c r="J21" s="210"/>
      <c r="K21" s="210"/>
      <c r="L21" s="210"/>
      <c r="M21" s="210"/>
      <c r="N21" s="217"/>
      <c r="O21" s="217"/>
      <c r="P21" s="217"/>
      <c r="Q21" s="217"/>
      <c r="R21" s="210"/>
      <c r="S21" s="210"/>
      <c r="T21" s="210"/>
      <c r="U21" s="210"/>
      <c r="V21" s="210"/>
      <c r="W21" s="210"/>
      <c r="X21" s="210"/>
      <c r="Y21" s="210"/>
      <c r="Z21" s="211"/>
      <c r="AA21" s="211"/>
      <c r="AB21" s="211"/>
      <c r="AC21" s="211"/>
      <c r="AD21" s="211"/>
      <c r="AE21" s="211"/>
      <c r="AF21" s="211"/>
      <c r="AG21" s="211" t="s">
        <v>205</v>
      </c>
      <c r="AH21" s="211">
        <v>0.0</v>
      </c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3">
      <c r="A22" s="212"/>
      <c r="B22" s="213"/>
      <c r="C22" s="214" t="s">
        <v>506</v>
      </c>
      <c r="D22" s="215"/>
      <c r="E22" s="216">
        <v>1.632</v>
      </c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3">
      <c r="A23" s="212"/>
      <c r="B23" s="213"/>
      <c r="C23" s="214" t="s">
        <v>507</v>
      </c>
      <c r="D23" s="215"/>
      <c r="E23" s="216">
        <v>1.25875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1">
      <c r="A24" s="202">
        <v>5.0</v>
      </c>
      <c r="B24" s="203" t="s">
        <v>219</v>
      </c>
      <c r="C24" s="204" t="s">
        <v>220</v>
      </c>
      <c r="D24" s="205" t="s">
        <v>199</v>
      </c>
      <c r="E24" s="206">
        <v>86.7225</v>
      </c>
      <c r="F24" s="207">
        <v>28.3</v>
      </c>
      <c r="G24" s="208">
        <f>ROUND(E24*F24,2)</f>
        <v>2454.25</v>
      </c>
      <c r="H24" s="207">
        <v>0.0</v>
      </c>
      <c r="I24" s="208">
        <f>ROUND(E24*H24,2)</f>
        <v>0</v>
      </c>
      <c r="J24" s="207">
        <v>28.3</v>
      </c>
      <c r="K24" s="208">
        <f>ROUND(E24*J24,2)</f>
        <v>2454.25</v>
      </c>
      <c r="L24" s="208">
        <v>21.0</v>
      </c>
      <c r="M24" s="208">
        <f>G24*(1+L24/100)</f>
        <v>2969.6425</v>
      </c>
      <c r="N24" s="206">
        <v>0.0</v>
      </c>
      <c r="O24" s="206">
        <f>ROUND(E24*N24,2)</f>
        <v>0</v>
      </c>
      <c r="P24" s="206">
        <v>0.0</v>
      </c>
      <c r="Q24" s="206">
        <f>ROUND(E24*P24,2)</f>
        <v>0</v>
      </c>
      <c r="R24" s="208"/>
      <c r="S24" s="208" t="s">
        <v>200</v>
      </c>
      <c r="T24" s="209" t="s">
        <v>200</v>
      </c>
      <c r="U24" s="210">
        <v>0.0</v>
      </c>
      <c r="V24" s="210">
        <f>ROUND(E24*U24,2)</f>
        <v>0</v>
      </c>
      <c r="W24" s="210"/>
      <c r="X24" s="210" t="s">
        <v>201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203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ht="12.0" customHeight="1" outlineLevel="2">
      <c r="A25" s="212"/>
      <c r="B25" s="213"/>
      <c r="C25" s="214" t="s">
        <v>508</v>
      </c>
      <c r="D25" s="215"/>
      <c r="E25" s="216">
        <v>86.7225</v>
      </c>
      <c r="F25" s="210"/>
      <c r="G25" s="210"/>
      <c r="H25" s="210"/>
      <c r="I25" s="210"/>
      <c r="J25" s="210"/>
      <c r="K25" s="210"/>
      <c r="L25" s="210"/>
      <c r="M25" s="210"/>
      <c r="N25" s="217"/>
      <c r="O25" s="217"/>
      <c r="P25" s="217"/>
      <c r="Q25" s="217"/>
      <c r="R25" s="210"/>
      <c r="S25" s="210"/>
      <c r="T25" s="210"/>
      <c r="U25" s="210"/>
      <c r="V25" s="210"/>
      <c r="W25" s="210"/>
      <c r="X25" s="210"/>
      <c r="Y25" s="210"/>
      <c r="Z25" s="211"/>
      <c r="AA25" s="211"/>
      <c r="AB25" s="211"/>
      <c r="AC25" s="211"/>
      <c r="AD25" s="211"/>
      <c r="AE25" s="211"/>
      <c r="AF25" s="211"/>
      <c r="AG25" s="211" t="s">
        <v>205</v>
      </c>
      <c r="AH25" s="211">
        <v>0.0</v>
      </c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ht="12.0" customHeight="1" outlineLevel="1">
      <c r="A26" s="218">
        <v>6.0</v>
      </c>
      <c r="B26" s="219" t="s">
        <v>222</v>
      </c>
      <c r="C26" s="220" t="s">
        <v>223</v>
      </c>
      <c r="D26" s="221" t="s">
        <v>199</v>
      </c>
      <c r="E26" s="222">
        <v>2.89075</v>
      </c>
      <c r="F26" s="223">
        <v>604.0</v>
      </c>
      <c r="G26" s="224">
        <f>ROUND(E26*F26,2)</f>
        <v>1746.01</v>
      </c>
      <c r="H26" s="223">
        <v>0.0</v>
      </c>
      <c r="I26" s="224">
        <f>ROUND(E26*H26,2)</f>
        <v>0</v>
      </c>
      <c r="J26" s="223">
        <v>604.0</v>
      </c>
      <c r="K26" s="224">
        <f>ROUND(E26*J26,2)</f>
        <v>1746.01</v>
      </c>
      <c r="L26" s="224">
        <v>21.0</v>
      </c>
      <c r="M26" s="224">
        <f>G26*(1+L26/100)</f>
        <v>2112.6721</v>
      </c>
      <c r="N26" s="222">
        <v>0.0</v>
      </c>
      <c r="O26" s="222">
        <f>ROUND(E26*N26,2)</f>
        <v>0</v>
      </c>
      <c r="P26" s="222">
        <v>0.0</v>
      </c>
      <c r="Q26" s="222">
        <f>ROUND(E26*P26,2)</f>
        <v>0</v>
      </c>
      <c r="R26" s="224"/>
      <c r="S26" s="224" t="s">
        <v>200</v>
      </c>
      <c r="T26" s="225" t="s">
        <v>200</v>
      </c>
      <c r="U26" s="210">
        <v>0.0</v>
      </c>
      <c r="V26" s="210">
        <f>ROUND(E26*U26,2)</f>
        <v>0</v>
      </c>
      <c r="W26" s="210"/>
      <c r="X26" s="210" t="s">
        <v>201</v>
      </c>
      <c r="Y26" s="210" t="s">
        <v>202</v>
      </c>
      <c r="Z26" s="211"/>
      <c r="AA26" s="211"/>
      <c r="AB26" s="211"/>
      <c r="AC26" s="211"/>
      <c r="AD26" s="211"/>
      <c r="AE26" s="211"/>
      <c r="AF26" s="211"/>
      <c r="AG26" s="211" t="s">
        <v>203</v>
      </c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>
      <c r="A27" s="194" t="s">
        <v>195</v>
      </c>
      <c r="B27" s="195" t="s">
        <v>125</v>
      </c>
      <c r="C27" s="196" t="s">
        <v>126</v>
      </c>
      <c r="D27" s="197"/>
      <c r="E27" s="198"/>
      <c r="F27" s="199"/>
      <c r="G27" s="199">
        <f>SUMIF(AG28:AG45,"&lt;&gt;NOR",G28:G45)</f>
        <v>27288.46</v>
      </c>
      <c r="H27" s="199"/>
      <c r="I27" s="199">
        <f>SUM(I28:I45)</f>
        <v>17382.5</v>
      </c>
      <c r="J27" s="199"/>
      <c r="K27" s="199">
        <f>SUM(K28:K45)</f>
        <v>9905.96</v>
      </c>
      <c r="L27" s="199"/>
      <c r="M27" s="199">
        <f>SUM(M28:M45)</f>
        <v>33019.0366</v>
      </c>
      <c r="N27" s="198"/>
      <c r="O27" s="198">
        <f>SUM(O28:O45)</f>
        <v>7.12</v>
      </c>
      <c r="P27" s="198"/>
      <c r="Q27" s="198">
        <f>SUM(Q28:Q45)</f>
        <v>0</v>
      </c>
      <c r="R27" s="199"/>
      <c r="S27" s="199"/>
      <c r="T27" s="200"/>
      <c r="U27" s="201"/>
      <c r="V27" s="201">
        <f>SUM(V28:V45)</f>
        <v>13.62</v>
      </c>
      <c r="W27" s="201"/>
      <c r="X27" s="201"/>
      <c r="Y27" s="201"/>
      <c r="AG27" s="151" t="s">
        <v>196</v>
      </c>
    </row>
    <row r="28" ht="12.0" customHeight="1" outlineLevel="1">
      <c r="A28" s="202">
        <v>7.0</v>
      </c>
      <c r="B28" s="203" t="s">
        <v>509</v>
      </c>
      <c r="C28" s="204" t="s">
        <v>510</v>
      </c>
      <c r="D28" s="205" t="s">
        <v>199</v>
      </c>
      <c r="E28" s="206">
        <v>0.1496</v>
      </c>
      <c r="F28" s="207">
        <v>3910.0</v>
      </c>
      <c r="G28" s="208">
        <f>ROUND(E28*F28,2)</f>
        <v>584.94</v>
      </c>
      <c r="H28" s="207">
        <v>3142.57</v>
      </c>
      <c r="I28" s="208">
        <f>ROUND(E28*H28,2)</f>
        <v>470.13</v>
      </c>
      <c r="J28" s="207">
        <v>767.43</v>
      </c>
      <c r="K28" s="208">
        <f>ROUND(E28*J28,2)</f>
        <v>114.81</v>
      </c>
      <c r="L28" s="208">
        <v>21.0</v>
      </c>
      <c r="M28" s="208">
        <f>G28*(1+L28/100)</f>
        <v>707.7774</v>
      </c>
      <c r="N28" s="206">
        <v>2.52514</v>
      </c>
      <c r="O28" s="206">
        <f>ROUND(E28*N28,2)</f>
        <v>0.38</v>
      </c>
      <c r="P28" s="206">
        <v>0.0</v>
      </c>
      <c r="Q28" s="206">
        <f>ROUND(E28*P28,2)</f>
        <v>0</v>
      </c>
      <c r="R28" s="208"/>
      <c r="S28" s="208" t="s">
        <v>200</v>
      </c>
      <c r="T28" s="209" t="s">
        <v>200</v>
      </c>
      <c r="U28" s="210">
        <v>1.17</v>
      </c>
      <c r="V28" s="210">
        <f>ROUND(E28*U28,2)</f>
        <v>0.18</v>
      </c>
      <c r="W28" s="210"/>
      <c r="X28" s="210" t="s">
        <v>201</v>
      </c>
      <c r="Y28" s="210" t="s">
        <v>202</v>
      </c>
      <c r="Z28" s="211"/>
      <c r="AA28" s="211"/>
      <c r="AB28" s="211"/>
      <c r="AC28" s="211"/>
      <c r="AD28" s="211"/>
      <c r="AE28" s="211"/>
      <c r="AF28" s="211"/>
      <c r="AG28" s="211" t="s">
        <v>203</v>
      </c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ht="12.0" customHeight="1" outlineLevel="2">
      <c r="A29" s="212"/>
      <c r="B29" s="213"/>
      <c r="C29" s="214" t="s">
        <v>498</v>
      </c>
      <c r="D29" s="215"/>
      <c r="E29" s="216"/>
      <c r="F29" s="210"/>
      <c r="G29" s="210"/>
      <c r="H29" s="210"/>
      <c r="I29" s="210"/>
      <c r="J29" s="210"/>
      <c r="K29" s="210"/>
      <c r="L29" s="210"/>
      <c r="M29" s="210"/>
      <c r="N29" s="217"/>
      <c r="O29" s="217"/>
      <c r="P29" s="217"/>
      <c r="Q29" s="217"/>
      <c r="R29" s="210"/>
      <c r="S29" s="210"/>
      <c r="T29" s="210"/>
      <c r="U29" s="210"/>
      <c r="V29" s="210"/>
      <c r="W29" s="210"/>
      <c r="X29" s="210"/>
      <c r="Y29" s="210"/>
      <c r="Z29" s="211"/>
      <c r="AA29" s="211"/>
      <c r="AB29" s="211"/>
      <c r="AC29" s="211"/>
      <c r="AD29" s="211"/>
      <c r="AE29" s="211"/>
      <c r="AF29" s="211"/>
      <c r="AG29" s="211" t="s">
        <v>205</v>
      </c>
      <c r="AH29" s="211">
        <v>0.0</v>
      </c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 outlineLevel="3">
      <c r="A30" s="212"/>
      <c r="B30" s="213"/>
      <c r="C30" s="214" t="s">
        <v>511</v>
      </c>
      <c r="D30" s="215"/>
      <c r="E30" s="216">
        <v>0.1496</v>
      </c>
      <c r="F30" s="210"/>
      <c r="G30" s="210"/>
      <c r="H30" s="210"/>
      <c r="I30" s="210"/>
      <c r="J30" s="210"/>
      <c r="K30" s="210"/>
      <c r="L30" s="210"/>
      <c r="M30" s="210"/>
      <c r="N30" s="217"/>
      <c r="O30" s="217"/>
      <c r="P30" s="217"/>
      <c r="Q30" s="217"/>
      <c r="R30" s="210"/>
      <c r="S30" s="210"/>
      <c r="T30" s="210"/>
      <c r="U30" s="210"/>
      <c r="V30" s="210"/>
      <c r="W30" s="210"/>
      <c r="X30" s="210"/>
      <c r="Y30" s="210"/>
      <c r="Z30" s="211"/>
      <c r="AA30" s="211"/>
      <c r="AB30" s="211"/>
      <c r="AC30" s="211"/>
      <c r="AD30" s="211"/>
      <c r="AE30" s="211"/>
      <c r="AF30" s="211"/>
      <c r="AG30" s="211" t="s">
        <v>205</v>
      </c>
      <c r="AH30" s="211">
        <v>0.0</v>
      </c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ht="12.0" customHeight="1" outlineLevel="1">
      <c r="A31" s="202">
        <v>8.0</v>
      </c>
      <c r="B31" s="203" t="s">
        <v>512</v>
      </c>
      <c r="C31" s="204" t="s">
        <v>513</v>
      </c>
      <c r="D31" s="205" t="s">
        <v>199</v>
      </c>
      <c r="E31" s="206">
        <v>1.122</v>
      </c>
      <c r="F31" s="207">
        <v>4145.0</v>
      </c>
      <c r="G31" s="208">
        <f>ROUND(E31*F31,2)</f>
        <v>4650.69</v>
      </c>
      <c r="H31" s="207">
        <v>3708.4</v>
      </c>
      <c r="I31" s="208">
        <f>ROUND(E31*H31,2)</f>
        <v>4160.82</v>
      </c>
      <c r="J31" s="207">
        <v>436.6</v>
      </c>
      <c r="K31" s="208">
        <f>ROUND(E31*J31,2)</f>
        <v>489.87</v>
      </c>
      <c r="L31" s="208">
        <v>21.0</v>
      </c>
      <c r="M31" s="208">
        <f>G31*(1+L31/100)</f>
        <v>5627.3349</v>
      </c>
      <c r="N31" s="206">
        <v>2.525</v>
      </c>
      <c r="O31" s="206">
        <f>ROUND(E31*N31,2)</f>
        <v>2.83</v>
      </c>
      <c r="P31" s="206">
        <v>0.0</v>
      </c>
      <c r="Q31" s="206">
        <f>ROUND(E31*P31,2)</f>
        <v>0</v>
      </c>
      <c r="R31" s="208"/>
      <c r="S31" s="208" t="s">
        <v>200</v>
      </c>
      <c r="T31" s="209" t="s">
        <v>200</v>
      </c>
      <c r="U31" s="210">
        <v>0.48</v>
      </c>
      <c r="V31" s="210">
        <f>ROUND(E31*U31,2)</f>
        <v>0.54</v>
      </c>
      <c r="W31" s="210"/>
      <c r="X31" s="210" t="s">
        <v>201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203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 outlineLevel="2">
      <c r="A32" s="212"/>
      <c r="B32" s="213"/>
      <c r="C32" s="214" t="s">
        <v>498</v>
      </c>
      <c r="D32" s="215"/>
      <c r="E32" s="216"/>
      <c r="F32" s="210"/>
      <c r="G32" s="210"/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205</v>
      </c>
      <c r="AH32" s="211">
        <v>0.0</v>
      </c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ht="12.0" customHeight="1" outlineLevel="3">
      <c r="A33" s="212"/>
      <c r="B33" s="213"/>
      <c r="C33" s="214" t="s">
        <v>514</v>
      </c>
      <c r="D33" s="215"/>
      <c r="E33" s="216">
        <v>1.122</v>
      </c>
      <c r="F33" s="210"/>
      <c r="G33" s="210"/>
      <c r="H33" s="210"/>
      <c r="I33" s="210"/>
      <c r="J33" s="210"/>
      <c r="K33" s="210"/>
      <c r="L33" s="210"/>
      <c r="M33" s="210"/>
      <c r="N33" s="217"/>
      <c r="O33" s="217"/>
      <c r="P33" s="217"/>
      <c r="Q33" s="217"/>
      <c r="R33" s="210"/>
      <c r="S33" s="210"/>
      <c r="T33" s="210"/>
      <c r="U33" s="210"/>
      <c r="V33" s="210"/>
      <c r="W33" s="210"/>
      <c r="X33" s="210"/>
      <c r="Y33" s="210"/>
      <c r="Z33" s="211"/>
      <c r="AA33" s="211"/>
      <c r="AB33" s="211"/>
      <c r="AC33" s="211"/>
      <c r="AD33" s="211"/>
      <c r="AE33" s="211"/>
      <c r="AF33" s="211"/>
      <c r="AG33" s="211" t="s">
        <v>205</v>
      </c>
      <c r="AH33" s="211">
        <v>0.0</v>
      </c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1">
      <c r="A34" s="202">
        <v>9.0</v>
      </c>
      <c r="B34" s="203" t="s">
        <v>515</v>
      </c>
      <c r="C34" s="204" t="s">
        <v>516</v>
      </c>
      <c r="D34" s="205" t="s">
        <v>238</v>
      </c>
      <c r="E34" s="206">
        <v>6.3</v>
      </c>
      <c r="F34" s="207">
        <v>934.0</v>
      </c>
      <c r="G34" s="208">
        <f>ROUND(E34*F34,2)</f>
        <v>5884.2</v>
      </c>
      <c r="H34" s="207">
        <v>240.8</v>
      </c>
      <c r="I34" s="208">
        <f>ROUND(E34*H34,2)</f>
        <v>1517.04</v>
      </c>
      <c r="J34" s="207">
        <v>693.2</v>
      </c>
      <c r="K34" s="208">
        <f>ROUND(E34*J34,2)</f>
        <v>4367.16</v>
      </c>
      <c r="L34" s="208">
        <v>21.0</v>
      </c>
      <c r="M34" s="208">
        <f>G34*(1+L34/100)</f>
        <v>7119.882</v>
      </c>
      <c r="N34" s="206">
        <v>0.03915</v>
      </c>
      <c r="O34" s="206">
        <f>ROUND(E34*N34,2)</f>
        <v>0.25</v>
      </c>
      <c r="P34" s="206">
        <v>0.0</v>
      </c>
      <c r="Q34" s="206">
        <f>ROUND(E34*P34,2)</f>
        <v>0</v>
      </c>
      <c r="R34" s="208"/>
      <c r="S34" s="208" t="s">
        <v>200</v>
      </c>
      <c r="T34" s="209" t="s">
        <v>200</v>
      </c>
      <c r="U34" s="210">
        <v>1.05</v>
      </c>
      <c r="V34" s="210">
        <f>ROUND(E34*U34,2)</f>
        <v>6.62</v>
      </c>
      <c r="W34" s="210"/>
      <c r="X34" s="210" t="s">
        <v>201</v>
      </c>
      <c r="Y34" s="210" t="s">
        <v>202</v>
      </c>
      <c r="Z34" s="211"/>
      <c r="AA34" s="211"/>
      <c r="AB34" s="211"/>
      <c r="AC34" s="211"/>
      <c r="AD34" s="211"/>
      <c r="AE34" s="211"/>
      <c r="AF34" s="211"/>
      <c r="AG34" s="211" t="s">
        <v>203</v>
      </c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2">
      <c r="A35" s="212"/>
      <c r="B35" s="213"/>
      <c r="C35" s="214" t="s">
        <v>498</v>
      </c>
      <c r="D35" s="215"/>
      <c r="E35" s="216"/>
      <c r="F35" s="210"/>
      <c r="G35" s="210"/>
      <c r="H35" s="210"/>
      <c r="I35" s="210"/>
      <c r="J35" s="210"/>
      <c r="K35" s="210"/>
      <c r="L35" s="210"/>
      <c r="M35" s="210"/>
      <c r="N35" s="217"/>
      <c r="O35" s="217"/>
      <c r="P35" s="217"/>
      <c r="Q35" s="217"/>
      <c r="R35" s="210"/>
      <c r="S35" s="210"/>
      <c r="T35" s="210"/>
      <c r="U35" s="210"/>
      <c r="V35" s="210"/>
      <c r="W35" s="210"/>
      <c r="X35" s="210"/>
      <c r="Y35" s="210"/>
      <c r="Z35" s="211"/>
      <c r="AA35" s="211"/>
      <c r="AB35" s="211"/>
      <c r="AC35" s="211"/>
      <c r="AD35" s="211"/>
      <c r="AE35" s="211"/>
      <c r="AF35" s="211"/>
      <c r="AG35" s="211" t="s">
        <v>205</v>
      </c>
      <c r="AH35" s="211">
        <v>0.0</v>
      </c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ht="12.0" customHeight="1" outlineLevel="3">
      <c r="A36" s="212"/>
      <c r="B36" s="213"/>
      <c r="C36" s="214" t="s">
        <v>517</v>
      </c>
      <c r="D36" s="215"/>
      <c r="E36" s="216">
        <v>6.3</v>
      </c>
      <c r="F36" s="210"/>
      <c r="G36" s="210"/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205</v>
      </c>
      <c r="AH36" s="211">
        <v>0.0</v>
      </c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1">
      <c r="A37" s="202">
        <v>10.0</v>
      </c>
      <c r="B37" s="203" t="s">
        <v>518</v>
      </c>
      <c r="C37" s="204" t="s">
        <v>519</v>
      </c>
      <c r="D37" s="205" t="s">
        <v>238</v>
      </c>
      <c r="E37" s="206">
        <v>6.3</v>
      </c>
      <c r="F37" s="207">
        <v>209.0</v>
      </c>
      <c r="G37" s="208">
        <f>ROUND(E37*F37,2)</f>
        <v>1316.7</v>
      </c>
      <c r="H37" s="207">
        <v>0.0</v>
      </c>
      <c r="I37" s="208">
        <f>ROUND(E37*H37,2)</f>
        <v>0</v>
      </c>
      <c r="J37" s="207">
        <v>209.0</v>
      </c>
      <c r="K37" s="208">
        <f>ROUND(E37*J37,2)</f>
        <v>1316.7</v>
      </c>
      <c r="L37" s="208">
        <v>21.0</v>
      </c>
      <c r="M37" s="208">
        <f>G37*(1+L37/100)</f>
        <v>1593.207</v>
      </c>
      <c r="N37" s="206">
        <v>0.0</v>
      </c>
      <c r="O37" s="206">
        <f>ROUND(E37*N37,2)</f>
        <v>0</v>
      </c>
      <c r="P37" s="206">
        <v>0.0</v>
      </c>
      <c r="Q37" s="206">
        <f>ROUND(E37*P37,2)</f>
        <v>0</v>
      </c>
      <c r="R37" s="208"/>
      <c r="S37" s="208" t="s">
        <v>200</v>
      </c>
      <c r="T37" s="209" t="s">
        <v>200</v>
      </c>
      <c r="U37" s="210">
        <v>0.32</v>
      </c>
      <c r="V37" s="210">
        <f>ROUND(E37*U37,2)</f>
        <v>2.02</v>
      </c>
      <c r="W37" s="210"/>
      <c r="X37" s="210" t="s">
        <v>201</v>
      </c>
      <c r="Y37" s="210" t="s">
        <v>202</v>
      </c>
      <c r="Z37" s="211"/>
      <c r="AA37" s="211"/>
      <c r="AB37" s="211"/>
      <c r="AC37" s="211"/>
      <c r="AD37" s="211"/>
      <c r="AE37" s="211"/>
      <c r="AF37" s="211"/>
      <c r="AG37" s="211" t="s">
        <v>203</v>
      </c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2">
      <c r="A38" s="212"/>
      <c r="B38" s="213"/>
      <c r="C38" s="240" t="s">
        <v>520</v>
      </c>
      <c r="D38" s="30"/>
      <c r="E38" s="30"/>
      <c r="F38" s="30"/>
      <c r="G38" s="30"/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280</v>
      </c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1">
      <c r="A39" s="202">
        <v>11.0</v>
      </c>
      <c r="B39" s="203" t="s">
        <v>521</v>
      </c>
      <c r="C39" s="204" t="s">
        <v>522</v>
      </c>
      <c r="D39" s="205" t="s">
        <v>306</v>
      </c>
      <c r="E39" s="206">
        <v>0.153</v>
      </c>
      <c r="F39" s="207">
        <v>59560.0</v>
      </c>
      <c r="G39" s="208">
        <f>ROUND(E39*F39,2)</f>
        <v>9112.68</v>
      </c>
      <c r="H39" s="207">
        <v>39850.86</v>
      </c>
      <c r="I39" s="208">
        <f>ROUND(E39*H39,2)</f>
        <v>6097.18</v>
      </c>
      <c r="J39" s="207">
        <v>19709.14</v>
      </c>
      <c r="K39" s="208">
        <f>ROUND(E39*J39,2)</f>
        <v>3015.5</v>
      </c>
      <c r="L39" s="208">
        <v>21.0</v>
      </c>
      <c r="M39" s="208">
        <f>G39*(1+L39/100)</f>
        <v>11026.3428</v>
      </c>
      <c r="N39" s="206">
        <v>1.02493</v>
      </c>
      <c r="O39" s="206">
        <f>ROUND(E39*N39,2)</f>
        <v>0.16</v>
      </c>
      <c r="P39" s="206">
        <v>0.0</v>
      </c>
      <c r="Q39" s="206">
        <f>ROUND(E39*P39,2)</f>
        <v>0</v>
      </c>
      <c r="R39" s="208"/>
      <c r="S39" s="208" t="s">
        <v>200</v>
      </c>
      <c r="T39" s="209" t="s">
        <v>200</v>
      </c>
      <c r="U39" s="210">
        <v>23.531</v>
      </c>
      <c r="V39" s="210">
        <f>ROUND(E39*U39,2)</f>
        <v>3.6</v>
      </c>
      <c r="W39" s="210"/>
      <c r="X39" s="210" t="s">
        <v>201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203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2">
      <c r="A40" s="212"/>
      <c r="B40" s="213"/>
      <c r="C40" s="214" t="s">
        <v>498</v>
      </c>
      <c r="D40" s="215"/>
      <c r="E40" s="216"/>
      <c r="F40" s="210"/>
      <c r="G40" s="210"/>
      <c r="H40" s="210"/>
      <c r="I40" s="210"/>
      <c r="J40" s="210"/>
      <c r="K40" s="210"/>
      <c r="L40" s="210"/>
      <c r="M40" s="210"/>
      <c r="N40" s="217"/>
      <c r="O40" s="217"/>
      <c r="P40" s="217"/>
      <c r="Q40" s="217"/>
      <c r="R40" s="210"/>
      <c r="S40" s="210"/>
      <c r="T40" s="210"/>
      <c r="U40" s="210"/>
      <c r="V40" s="210"/>
      <c r="W40" s="210"/>
      <c r="X40" s="210"/>
      <c r="Y40" s="210"/>
      <c r="Z40" s="211"/>
      <c r="AA40" s="211"/>
      <c r="AB40" s="211"/>
      <c r="AC40" s="211"/>
      <c r="AD40" s="211"/>
      <c r="AE40" s="211"/>
      <c r="AF40" s="211"/>
      <c r="AG40" s="211" t="s">
        <v>205</v>
      </c>
      <c r="AH40" s="211">
        <v>0.0</v>
      </c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ht="12.0" customHeight="1" outlineLevel="3">
      <c r="A41" s="212"/>
      <c r="B41" s="213"/>
      <c r="C41" s="214" t="s">
        <v>523</v>
      </c>
      <c r="D41" s="215"/>
      <c r="E41" s="216">
        <v>0.153</v>
      </c>
      <c r="F41" s="210"/>
      <c r="G41" s="210"/>
      <c r="H41" s="210"/>
      <c r="I41" s="210"/>
      <c r="J41" s="210"/>
      <c r="K41" s="210"/>
      <c r="L41" s="210"/>
      <c r="M41" s="210"/>
      <c r="N41" s="217"/>
      <c r="O41" s="217"/>
      <c r="P41" s="217"/>
      <c r="Q41" s="217"/>
      <c r="R41" s="210"/>
      <c r="S41" s="210"/>
      <c r="T41" s="210"/>
      <c r="U41" s="210"/>
      <c r="V41" s="210"/>
      <c r="W41" s="210"/>
      <c r="X41" s="210"/>
      <c r="Y41" s="210"/>
      <c r="Z41" s="211"/>
      <c r="AA41" s="211"/>
      <c r="AB41" s="211"/>
      <c r="AC41" s="211"/>
      <c r="AD41" s="211"/>
      <c r="AE41" s="211"/>
      <c r="AF41" s="211"/>
      <c r="AG41" s="211" t="s">
        <v>205</v>
      </c>
      <c r="AH41" s="211">
        <v>0.0</v>
      </c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ht="12.0" customHeight="1" outlineLevel="1">
      <c r="A42" s="202">
        <v>12.0</v>
      </c>
      <c r="B42" s="203" t="s">
        <v>423</v>
      </c>
      <c r="C42" s="204" t="s">
        <v>424</v>
      </c>
      <c r="D42" s="205" t="s">
        <v>199</v>
      </c>
      <c r="E42" s="206">
        <v>1.38462</v>
      </c>
      <c r="F42" s="207">
        <v>4145.0</v>
      </c>
      <c r="G42" s="208">
        <f>ROUND(E42*F42,2)</f>
        <v>5739.25</v>
      </c>
      <c r="H42" s="207">
        <v>3710.28</v>
      </c>
      <c r="I42" s="208">
        <f>ROUND(E42*H42,2)</f>
        <v>5137.33</v>
      </c>
      <c r="J42" s="207">
        <v>434.72</v>
      </c>
      <c r="K42" s="208">
        <f>ROUND(E42*J42,2)</f>
        <v>601.92</v>
      </c>
      <c r="L42" s="208">
        <v>21.0</v>
      </c>
      <c r="M42" s="208">
        <f>G42*(1+L42/100)</f>
        <v>6944.4925</v>
      </c>
      <c r="N42" s="206">
        <v>2.525</v>
      </c>
      <c r="O42" s="206">
        <f>ROUND(E42*N42,2)</f>
        <v>3.5</v>
      </c>
      <c r="P42" s="206">
        <v>0.0</v>
      </c>
      <c r="Q42" s="206">
        <f>ROUND(E42*P42,2)</f>
        <v>0</v>
      </c>
      <c r="R42" s="208"/>
      <c r="S42" s="208" t="s">
        <v>200</v>
      </c>
      <c r="T42" s="209" t="s">
        <v>200</v>
      </c>
      <c r="U42" s="210">
        <v>0.477</v>
      </c>
      <c r="V42" s="210">
        <f>ROUND(E42*U42,2)</f>
        <v>0.66</v>
      </c>
      <c r="W42" s="210"/>
      <c r="X42" s="210" t="s">
        <v>201</v>
      </c>
      <c r="Y42" s="210" t="s">
        <v>202</v>
      </c>
      <c r="Z42" s="211"/>
      <c r="AA42" s="211"/>
      <c r="AB42" s="211"/>
      <c r="AC42" s="211"/>
      <c r="AD42" s="211"/>
      <c r="AE42" s="211"/>
      <c r="AF42" s="211"/>
      <c r="AG42" s="211" t="s">
        <v>203</v>
      </c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ht="12.0" customHeight="1" outlineLevel="2">
      <c r="A43" s="212"/>
      <c r="B43" s="213"/>
      <c r="C43" s="214" t="s">
        <v>498</v>
      </c>
      <c r="D43" s="215"/>
      <c r="E43" s="216"/>
      <c r="F43" s="210"/>
      <c r="G43" s="210"/>
      <c r="H43" s="210"/>
      <c r="I43" s="210"/>
      <c r="J43" s="210"/>
      <c r="K43" s="210"/>
      <c r="L43" s="210"/>
      <c r="M43" s="210"/>
      <c r="N43" s="217"/>
      <c r="O43" s="217"/>
      <c r="P43" s="217"/>
      <c r="Q43" s="217"/>
      <c r="R43" s="210"/>
      <c r="S43" s="210"/>
      <c r="T43" s="210"/>
      <c r="U43" s="210"/>
      <c r="V43" s="210"/>
      <c r="W43" s="210"/>
      <c r="X43" s="210"/>
      <c r="Y43" s="210"/>
      <c r="Z43" s="211"/>
      <c r="AA43" s="211"/>
      <c r="AB43" s="211"/>
      <c r="AC43" s="211"/>
      <c r="AD43" s="211"/>
      <c r="AE43" s="211"/>
      <c r="AF43" s="211"/>
      <c r="AG43" s="211" t="s">
        <v>205</v>
      </c>
      <c r="AH43" s="211">
        <v>0.0</v>
      </c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ht="12.0" customHeight="1" outlineLevel="3">
      <c r="A44" s="212"/>
      <c r="B44" s="213"/>
      <c r="C44" s="214" t="s">
        <v>524</v>
      </c>
      <c r="D44" s="215"/>
      <c r="E44" s="216">
        <v>1.22623</v>
      </c>
      <c r="F44" s="210"/>
      <c r="G44" s="210"/>
      <c r="H44" s="210"/>
      <c r="I44" s="210"/>
      <c r="J44" s="210"/>
      <c r="K44" s="210"/>
      <c r="L44" s="210"/>
      <c r="M44" s="210"/>
      <c r="N44" s="217"/>
      <c r="O44" s="217"/>
      <c r="P44" s="217"/>
      <c r="Q44" s="217"/>
      <c r="R44" s="210"/>
      <c r="S44" s="210"/>
      <c r="T44" s="210"/>
      <c r="U44" s="210"/>
      <c r="V44" s="210"/>
      <c r="W44" s="210"/>
      <c r="X44" s="210"/>
      <c r="Y44" s="210"/>
      <c r="Z44" s="211"/>
      <c r="AA44" s="211"/>
      <c r="AB44" s="211"/>
      <c r="AC44" s="211"/>
      <c r="AD44" s="211"/>
      <c r="AE44" s="211"/>
      <c r="AF44" s="211"/>
      <c r="AG44" s="211" t="s">
        <v>205</v>
      </c>
      <c r="AH44" s="211">
        <v>0.0</v>
      </c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ht="12.0" customHeight="1" outlineLevel="3">
      <c r="A45" s="212"/>
      <c r="B45" s="213"/>
      <c r="C45" s="214" t="s">
        <v>525</v>
      </c>
      <c r="D45" s="215"/>
      <c r="E45" s="216">
        <v>0.1584</v>
      </c>
      <c r="F45" s="210"/>
      <c r="G45" s="210"/>
      <c r="H45" s="210"/>
      <c r="I45" s="210"/>
      <c r="J45" s="210"/>
      <c r="K45" s="210"/>
      <c r="L45" s="210"/>
      <c r="M45" s="210"/>
      <c r="N45" s="217"/>
      <c r="O45" s="217"/>
      <c r="P45" s="217"/>
      <c r="Q45" s="217"/>
      <c r="R45" s="210"/>
      <c r="S45" s="210"/>
      <c r="T45" s="210"/>
      <c r="U45" s="210"/>
      <c r="V45" s="210"/>
      <c r="W45" s="210"/>
      <c r="X45" s="210"/>
      <c r="Y45" s="210"/>
      <c r="Z45" s="211"/>
      <c r="AA45" s="211"/>
      <c r="AB45" s="211"/>
      <c r="AC45" s="211"/>
      <c r="AD45" s="211"/>
      <c r="AE45" s="211"/>
      <c r="AF45" s="211"/>
      <c r="AG45" s="211" t="s">
        <v>205</v>
      </c>
      <c r="AH45" s="211">
        <v>0.0</v>
      </c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ht="12.0" customHeight="1">
      <c r="A46" s="194" t="s">
        <v>195</v>
      </c>
      <c r="B46" s="195" t="s">
        <v>127</v>
      </c>
      <c r="C46" s="196" t="s">
        <v>128</v>
      </c>
      <c r="D46" s="197"/>
      <c r="E46" s="198"/>
      <c r="F46" s="199"/>
      <c r="G46" s="199">
        <f>SUMIF(AG47:AG54,"&lt;&gt;NOR",G47:G54)</f>
        <v>64337</v>
      </c>
      <c r="H46" s="199"/>
      <c r="I46" s="199">
        <f>SUM(I47:I54)</f>
        <v>39000</v>
      </c>
      <c r="J46" s="199"/>
      <c r="K46" s="199">
        <f>SUM(K47:K54)</f>
        <v>25337</v>
      </c>
      <c r="L46" s="199"/>
      <c r="M46" s="199">
        <f>SUM(M47:M54)</f>
        <v>77847.77</v>
      </c>
      <c r="N46" s="198"/>
      <c r="O46" s="198">
        <f>SUM(O47:O54)</f>
        <v>11.05</v>
      </c>
      <c r="P46" s="198"/>
      <c r="Q46" s="198">
        <f>SUM(Q47:Q54)</f>
        <v>0</v>
      </c>
      <c r="R46" s="199"/>
      <c r="S46" s="199"/>
      <c r="T46" s="200"/>
      <c r="U46" s="201"/>
      <c r="V46" s="201">
        <f>SUM(V47:V54)</f>
        <v>18.8</v>
      </c>
      <c r="W46" s="201"/>
      <c r="X46" s="201"/>
      <c r="Y46" s="201"/>
      <c r="AG46" s="151" t="s">
        <v>196</v>
      </c>
    </row>
    <row r="47" ht="12.0" customHeight="1" outlineLevel="1">
      <c r="A47" s="202">
        <v>13.0</v>
      </c>
      <c r="B47" s="203" t="s">
        <v>526</v>
      </c>
      <c r="C47" s="204" t="s">
        <v>527</v>
      </c>
      <c r="D47" s="205" t="s">
        <v>410</v>
      </c>
      <c r="E47" s="206">
        <v>13.0</v>
      </c>
      <c r="F47" s="207">
        <v>1949.0</v>
      </c>
      <c r="G47" s="208">
        <f>ROUND(E47*F47,2)</f>
        <v>25337</v>
      </c>
      <c r="H47" s="207">
        <v>0.0</v>
      </c>
      <c r="I47" s="208">
        <f>ROUND(E47*H47,2)</f>
        <v>0</v>
      </c>
      <c r="J47" s="207">
        <v>1949.0</v>
      </c>
      <c r="K47" s="208">
        <f>ROUND(E47*J47,2)</f>
        <v>25337</v>
      </c>
      <c r="L47" s="208">
        <v>21.0</v>
      </c>
      <c r="M47" s="208">
        <f>G47*(1+L47/100)</f>
        <v>30657.77</v>
      </c>
      <c r="N47" s="206">
        <v>0.75</v>
      </c>
      <c r="O47" s="206">
        <f>ROUND(E47*N47,2)</f>
        <v>9.75</v>
      </c>
      <c r="P47" s="206">
        <v>0.0</v>
      </c>
      <c r="Q47" s="206">
        <f>ROUND(E47*P47,2)</f>
        <v>0</v>
      </c>
      <c r="R47" s="208"/>
      <c r="S47" s="208" t="s">
        <v>248</v>
      </c>
      <c r="T47" s="209" t="s">
        <v>200</v>
      </c>
      <c r="U47" s="210">
        <v>1.446</v>
      </c>
      <c r="V47" s="210">
        <f>ROUND(E47*U47,2)</f>
        <v>18.8</v>
      </c>
      <c r="W47" s="210"/>
      <c r="X47" s="210" t="s">
        <v>201</v>
      </c>
      <c r="Y47" s="210" t="s">
        <v>202</v>
      </c>
      <c r="Z47" s="211"/>
      <c r="AA47" s="211"/>
      <c r="AB47" s="211"/>
      <c r="AC47" s="211"/>
      <c r="AD47" s="211"/>
      <c r="AE47" s="211"/>
      <c r="AF47" s="211"/>
      <c r="AG47" s="211" t="s">
        <v>203</v>
      </c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ht="12.0" customHeight="1" outlineLevel="2">
      <c r="A48" s="212"/>
      <c r="B48" s="213"/>
      <c r="C48" s="214" t="s">
        <v>528</v>
      </c>
      <c r="D48" s="215"/>
      <c r="E48" s="216"/>
      <c r="F48" s="210"/>
      <c r="G48" s="210"/>
      <c r="H48" s="210"/>
      <c r="I48" s="210"/>
      <c r="J48" s="210"/>
      <c r="K48" s="210"/>
      <c r="L48" s="210"/>
      <c r="M48" s="210"/>
      <c r="N48" s="217"/>
      <c r="O48" s="217"/>
      <c r="P48" s="217"/>
      <c r="Q48" s="217"/>
      <c r="R48" s="210"/>
      <c r="S48" s="210"/>
      <c r="T48" s="210"/>
      <c r="U48" s="210"/>
      <c r="V48" s="210"/>
      <c r="W48" s="210"/>
      <c r="X48" s="210"/>
      <c r="Y48" s="210"/>
      <c r="Z48" s="211"/>
      <c r="AA48" s="211"/>
      <c r="AB48" s="211"/>
      <c r="AC48" s="211"/>
      <c r="AD48" s="211"/>
      <c r="AE48" s="211"/>
      <c r="AF48" s="211"/>
      <c r="AG48" s="211" t="s">
        <v>205</v>
      </c>
      <c r="AH48" s="211">
        <v>0.0</v>
      </c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ht="12.0" customHeight="1" outlineLevel="3">
      <c r="A49" s="212"/>
      <c r="B49" s="213"/>
      <c r="C49" s="214" t="s">
        <v>529</v>
      </c>
      <c r="D49" s="215"/>
      <c r="E49" s="216">
        <v>13.0</v>
      </c>
      <c r="F49" s="210"/>
      <c r="G49" s="210"/>
      <c r="H49" s="210"/>
      <c r="I49" s="210"/>
      <c r="J49" s="210"/>
      <c r="K49" s="210"/>
      <c r="L49" s="210"/>
      <c r="M49" s="210"/>
      <c r="N49" s="217"/>
      <c r="O49" s="217"/>
      <c r="P49" s="217"/>
      <c r="Q49" s="217"/>
      <c r="R49" s="210"/>
      <c r="S49" s="210"/>
      <c r="T49" s="210"/>
      <c r="U49" s="210"/>
      <c r="V49" s="210"/>
      <c r="W49" s="210"/>
      <c r="X49" s="210"/>
      <c r="Y49" s="210"/>
      <c r="Z49" s="211"/>
      <c r="AA49" s="211"/>
      <c r="AB49" s="211"/>
      <c r="AC49" s="211"/>
      <c r="AD49" s="211"/>
      <c r="AE49" s="211"/>
      <c r="AF49" s="211"/>
      <c r="AG49" s="211" t="s">
        <v>205</v>
      </c>
      <c r="AH49" s="211">
        <v>0.0</v>
      </c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ht="12.0" customHeight="1" outlineLevel="1">
      <c r="A50" s="202">
        <v>14.0</v>
      </c>
      <c r="B50" s="203" t="s">
        <v>530</v>
      </c>
      <c r="C50" s="204" t="s">
        <v>531</v>
      </c>
      <c r="D50" s="205" t="s">
        <v>345</v>
      </c>
      <c r="E50" s="206">
        <v>13.0</v>
      </c>
      <c r="F50" s="207">
        <v>3000.0</v>
      </c>
      <c r="G50" s="208">
        <f>ROUND(E50*F50,2)</f>
        <v>39000</v>
      </c>
      <c r="H50" s="207">
        <v>3000.0</v>
      </c>
      <c r="I50" s="208">
        <f>ROUND(E50*H50,2)</f>
        <v>39000</v>
      </c>
      <c r="J50" s="207">
        <v>0.0</v>
      </c>
      <c r="K50" s="208">
        <f>ROUND(E50*J50,2)</f>
        <v>0</v>
      </c>
      <c r="L50" s="208">
        <v>21.0</v>
      </c>
      <c r="M50" s="208">
        <f>G50*(1+L50/100)</f>
        <v>47190</v>
      </c>
      <c r="N50" s="206">
        <v>0.1</v>
      </c>
      <c r="O50" s="206">
        <f>ROUND(E50*N50,2)</f>
        <v>1.3</v>
      </c>
      <c r="P50" s="206">
        <v>0.0</v>
      </c>
      <c r="Q50" s="206">
        <f>ROUND(E50*P50,2)</f>
        <v>0</v>
      </c>
      <c r="R50" s="208"/>
      <c r="S50" s="208" t="s">
        <v>248</v>
      </c>
      <c r="T50" s="209" t="s">
        <v>249</v>
      </c>
      <c r="U50" s="210">
        <v>0.0</v>
      </c>
      <c r="V50" s="210">
        <f>ROUND(E50*U50,2)</f>
        <v>0</v>
      </c>
      <c r="W50" s="210"/>
      <c r="X50" s="210" t="s">
        <v>266</v>
      </c>
      <c r="Y50" s="210" t="s">
        <v>202</v>
      </c>
      <c r="Z50" s="211"/>
      <c r="AA50" s="211"/>
      <c r="AB50" s="211"/>
      <c r="AC50" s="211"/>
      <c r="AD50" s="211"/>
      <c r="AE50" s="211"/>
      <c r="AF50" s="211"/>
      <c r="AG50" s="211" t="s">
        <v>267</v>
      </c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ht="12.0" customHeight="1" outlineLevel="2">
      <c r="A51" s="212"/>
      <c r="B51" s="213"/>
      <c r="C51" s="240" t="s">
        <v>532</v>
      </c>
      <c r="D51" s="30"/>
      <c r="E51" s="30"/>
      <c r="F51" s="30"/>
      <c r="G51" s="30"/>
      <c r="H51" s="210"/>
      <c r="I51" s="210"/>
      <c r="J51" s="210"/>
      <c r="K51" s="210"/>
      <c r="L51" s="210"/>
      <c r="M51" s="210"/>
      <c r="N51" s="217"/>
      <c r="O51" s="217"/>
      <c r="P51" s="217"/>
      <c r="Q51" s="217"/>
      <c r="R51" s="210"/>
      <c r="S51" s="210"/>
      <c r="T51" s="210"/>
      <c r="U51" s="210"/>
      <c r="V51" s="210"/>
      <c r="W51" s="210"/>
      <c r="X51" s="210"/>
      <c r="Y51" s="210"/>
      <c r="Z51" s="211"/>
      <c r="AA51" s="211"/>
      <c r="AB51" s="211"/>
      <c r="AC51" s="211"/>
      <c r="AD51" s="211"/>
      <c r="AE51" s="211"/>
      <c r="AF51" s="211"/>
      <c r="AG51" s="211" t="s">
        <v>280</v>
      </c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ht="12.0" customHeight="1" outlineLevel="3">
      <c r="A52" s="212"/>
      <c r="B52" s="213"/>
      <c r="C52" s="242" t="s">
        <v>533</v>
      </c>
      <c r="H52" s="210"/>
      <c r="I52" s="210"/>
      <c r="J52" s="210"/>
      <c r="K52" s="210"/>
      <c r="L52" s="210"/>
      <c r="M52" s="210"/>
      <c r="N52" s="217"/>
      <c r="O52" s="217"/>
      <c r="P52" s="217"/>
      <c r="Q52" s="217"/>
      <c r="R52" s="210"/>
      <c r="S52" s="210"/>
      <c r="T52" s="210"/>
      <c r="U52" s="210"/>
      <c r="V52" s="210"/>
      <c r="W52" s="210"/>
      <c r="X52" s="210"/>
      <c r="Y52" s="210"/>
      <c r="Z52" s="211"/>
      <c r="AA52" s="211"/>
      <c r="AB52" s="211"/>
      <c r="AC52" s="211"/>
      <c r="AD52" s="211"/>
      <c r="AE52" s="211"/>
      <c r="AF52" s="211"/>
      <c r="AG52" s="211" t="s">
        <v>280</v>
      </c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ht="12.0" customHeight="1" outlineLevel="3">
      <c r="A53" s="212"/>
      <c r="B53" s="213"/>
      <c r="C53" s="242" t="s">
        <v>534</v>
      </c>
      <c r="H53" s="210"/>
      <c r="I53" s="210"/>
      <c r="J53" s="210"/>
      <c r="K53" s="210"/>
      <c r="L53" s="210"/>
      <c r="M53" s="210"/>
      <c r="N53" s="217"/>
      <c r="O53" s="217"/>
      <c r="P53" s="217"/>
      <c r="Q53" s="217"/>
      <c r="R53" s="210"/>
      <c r="S53" s="210"/>
      <c r="T53" s="210"/>
      <c r="U53" s="210"/>
      <c r="V53" s="210"/>
      <c r="W53" s="210"/>
      <c r="X53" s="210"/>
      <c r="Y53" s="210"/>
      <c r="Z53" s="211"/>
      <c r="AA53" s="211"/>
      <c r="AB53" s="211"/>
      <c r="AC53" s="211"/>
      <c r="AD53" s="211"/>
      <c r="AE53" s="211"/>
      <c r="AF53" s="211"/>
      <c r="AG53" s="211" t="s">
        <v>280</v>
      </c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ht="12.0" customHeight="1" outlineLevel="2">
      <c r="A54" s="212"/>
      <c r="B54" s="213"/>
      <c r="C54" s="214" t="s">
        <v>535</v>
      </c>
      <c r="D54" s="215"/>
      <c r="E54" s="216">
        <v>13.0</v>
      </c>
      <c r="F54" s="210"/>
      <c r="G54" s="210"/>
      <c r="H54" s="210"/>
      <c r="I54" s="210"/>
      <c r="J54" s="210"/>
      <c r="K54" s="210"/>
      <c r="L54" s="210"/>
      <c r="M54" s="210"/>
      <c r="N54" s="217"/>
      <c r="O54" s="217"/>
      <c r="P54" s="217"/>
      <c r="Q54" s="217"/>
      <c r="R54" s="210"/>
      <c r="S54" s="210"/>
      <c r="T54" s="210"/>
      <c r="U54" s="210"/>
      <c r="V54" s="210"/>
      <c r="W54" s="210"/>
      <c r="X54" s="210"/>
      <c r="Y54" s="210"/>
      <c r="Z54" s="211"/>
      <c r="AA54" s="211"/>
      <c r="AB54" s="211"/>
      <c r="AC54" s="211"/>
      <c r="AD54" s="211"/>
      <c r="AE54" s="211"/>
      <c r="AF54" s="211"/>
      <c r="AG54" s="211" t="s">
        <v>205</v>
      </c>
      <c r="AH54" s="211">
        <v>0.0</v>
      </c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ht="12.0" customHeight="1">
      <c r="A55" s="194" t="s">
        <v>195</v>
      </c>
      <c r="B55" s="195" t="s">
        <v>129</v>
      </c>
      <c r="C55" s="196" t="s">
        <v>130</v>
      </c>
      <c r="D55" s="197"/>
      <c r="E55" s="198"/>
      <c r="F55" s="199"/>
      <c r="G55" s="199">
        <f>SUMIF(AG56:AG64,"&lt;&gt;NOR",G56:G64)</f>
        <v>87410</v>
      </c>
      <c r="H55" s="199"/>
      <c r="I55" s="199">
        <f>SUM(I56:I64)</f>
        <v>72048.63</v>
      </c>
      <c r="J55" s="199"/>
      <c r="K55" s="199">
        <f>SUM(K56:K64)</f>
        <v>15361.37</v>
      </c>
      <c r="L55" s="199"/>
      <c r="M55" s="199">
        <f>SUM(M56:M64)</f>
        <v>105766.1</v>
      </c>
      <c r="N55" s="198"/>
      <c r="O55" s="198">
        <f>SUM(O56:O64)</f>
        <v>5.64</v>
      </c>
      <c r="P55" s="198"/>
      <c r="Q55" s="198">
        <f>SUM(Q56:Q64)</f>
        <v>0</v>
      </c>
      <c r="R55" s="199"/>
      <c r="S55" s="199"/>
      <c r="T55" s="200"/>
      <c r="U55" s="201"/>
      <c r="V55" s="201">
        <f>SUM(V56:V64)</f>
        <v>10.14</v>
      </c>
      <c r="W55" s="201"/>
      <c r="X55" s="201"/>
      <c r="Y55" s="201"/>
      <c r="AG55" s="151" t="s">
        <v>196</v>
      </c>
    </row>
    <row r="56" ht="12.0" customHeight="1" outlineLevel="1">
      <c r="A56" s="202">
        <v>15.0</v>
      </c>
      <c r="B56" s="203" t="s">
        <v>536</v>
      </c>
      <c r="C56" s="204" t="s">
        <v>537</v>
      </c>
      <c r="D56" s="205" t="s">
        <v>410</v>
      </c>
      <c r="E56" s="206">
        <v>1.0</v>
      </c>
      <c r="F56" s="207">
        <v>15410.0</v>
      </c>
      <c r="G56" s="208">
        <f>ROUND(E56*F56,2)</f>
        <v>15410</v>
      </c>
      <c r="H56" s="207">
        <v>48.63</v>
      </c>
      <c r="I56" s="208">
        <f>ROUND(E56*H56,2)</f>
        <v>48.63</v>
      </c>
      <c r="J56" s="207">
        <v>15361.37</v>
      </c>
      <c r="K56" s="208">
        <f>ROUND(E56*J56,2)</f>
        <v>15361.37</v>
      </c>
      <c r="L56" s="208">
        <v>21.0</v>
      </c>
      <c r="M56" s="208">
        <f>G56*(1+L56/100)</f>
        <v>18646.1</v>
      </c>
      <c r="N56" s="206">
        <v>0.00353</v>
      </c>
      <c r="O56" s="206">
        <f>ROUND(E56*N56,2)</f>
        <v>0</v>
      </c>
      <c r="P56" s="206">
        <v>0.0</v>
      </c>
      <c r="Q56" s="206">
        <f>ROUND(E56*P56,2)</f>
        <v>0</v>
      </c>
      <c r="R56" s="208"/>
      <c r="S56" s="208" t="s">
        <v>200</v>
      </c>
      <c r="T56" s="209" t="s">
        <v>200</v>
      </c>
      <c r="U56" s="210">
        <v>10.14</v>
      </c>
      <c r="V56" s="210">
        <f>ROUND(E56*U56,2)</f>
        <v>10.14</v>
      </c>
      <c r="W56" s="210"/>
      <c r="X56" s="210" t="s">
        <v>201</v>
      </c>
      <c r="Y56" s="210" t="s">
        <v>202</v>
      </c>
      <c r="Z56" s="211"/>
      <c r="AA56" s="211"/>
      <c r="AB56" s="211"/>
      <c r="AC56" s="211"/>
      <c r="AD56" s="211"/>
      <c r="AE56" s="211"/>
      <c r="AF56" s="211"/>
      <c r="AG56" s="211" t="s">
        <v>203</v>
      </c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ht="12.0" customHeight="1" outlineLevel="2">
      <c r="A57" s="212"/>
      <c r="B57" s="213"/>
      <c r="C57" s="214" t="s">
        <v>538</v>
      </c>
      <c r="D57" s="215"/>
      <c r="E57" s="216">
        <v>1.0</v>
      </c>
      <c r="F57" s="210"/>
      <c r="G57" s="210"/>
      <c r="H57" s="210"/>
      <c r="I57" s="210"/>
      <c r="J57" s="210"/>
      <c r="K57" s="210"/>
      <c r="L57" s="210"/>
      <c r="M57" s="210"/>
      <c r="N57" s="217"/>
      <c r="O57" s="217"/>
      <c r="P57" s="217"/>
      <c r="Q57" s="217"/>
      <c r="R57" s="210"/>
      <c r="S57" s="210"/>
      <c r="T57" s="210"/>
      <c r="U57" s="210"/>
      <c r="V57" s="210"/>
      <c r="W57" s="210"/>
      <c r="X57" s="210"/>
      <c r="Y57" s="210"/>
      <c r="Z57" s="211"/>
      <c r="AA57" s="211"/>
      <c r="AB57" s="211"/>
      <c r="AC57" s="211"/>
      <c r="AD57" s="211"/>
      <c r="AE57" s="211"/>
      <c r="AF57" s="211"/>
      <c r="AG57" s="211" t="s">
        <v>205</v>
      </c>
      <c r="AH57" s="211">
        <v>0.0</v>
      </c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ht="12.0" customHeight="1" outlineLevel="1">
      <c r="A58" s="202">
        <v>16.0</v>
      </c>
      <c r="B58" s="203" t="s">
        <v>539</v>
      </c>
      <c r="C58" s="204" t="s">
        <v>540</v>
      </c>
      <c r="D58" s="205" t="s">
        <v>345</v>
      </c>
      <c r="E58" s="206">
        <v>1.0</v>
      </c>
      <c r="F58" s="207">
        <v>72000.0</v>
      </c>
      <c r="G58" s="208">
        <f>ROUND(E58*F58,2)</f>
        <v>72000</v>
      </c>
      <c r="H58" s="207">
        <v>72000.0</v>
      </c>
      <c r="I58" s="208">
        <f>ROUND(E58*H58,2)</f>
        <v>72000</v>
      </c>
      <c r="J58" s="207">
        <v>0.0</v>
      </c>
      <c r="K58" s="208">
        <f>ROUND(E58*J58,2)</f>
        <v>0</v>
      </c>
      <c r="L58" s="208">
        <v>21.0</v>
      </c>
      <c r="M58" s="208">
        <f>G58*(1+L58/100)</f>
        <v>87120</v>
      </c>
      <c r="N58" s="206">
        <v>5.6376</v>
      </c>
      <c r="O58" s="206">
        <f>ROUND(E58*N58,2)</f>
        <v>5.64</v>
      </c>
      <c r="P58" s="206">
        <v>0.0</v>
      </c>
      <c r="Q58" s="206">
        <f>ROUND(E58*P58,2)</f>
        <v>0</v>
      </c>
      <c r="R58" s="208"/>
      <c r="S58" s="208" t="s">
        <v>248</v>
      </c>
      <c r="T58" s="209" t="s">
        <v>249</v>
      </c>
      <c r="U58" s="210">
        <v>0.0</v>
      </c>
      <c r="V58" s="210">
        <f>ROUND(E58*U58,2)</f>
        <v>0</v>
      </c>
      <c r="W58" s="210"/>
      <c r="X58" s="210" t="s">
        <v>266</v>
      </c>
      <c r="Y58" s="210" t="s">
        <v>202</v>
      </c>
      <c r="Z58" s="211"/>
      <c r="AA58" s="211"/>
      <c r="AB58" s="211"/>
      <c r="AC58" s="211"/>
      <c r="AD58" s="211"/>
      <c r="AE58" s="211"/>
      <c r="AF58" s="211"/>
      <c r="AG58" s="211" t="s">
        <v>267</v>
      </c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ht="12.0" customHeight="1" outlineLevel="2">
      <c r="A59" s="212"/>
      <c r="B59" s="213"/>
      <c r="C59" s="240" t="s">
        <v>541</v>
      </c>
      <c r="D59" s="30"/>
      <c r="E59" s="30"/>
      <c r="F59" s="30"/>
      <c r="G59" s="30"/>
      <c r="H59" s="210"/>
      <c r="I59" s="210"/>
      <c r="J59" s="210"/>
      <c r="K59" s="210"/>
      <c r="L59" s="210"/>
      <c r="M59" s="210"/>
      <c r="N59" s="217"/>
      <c r="O59" s="217"/>
      <c r="P59" s="217"/>
      <c r="Q59" s="217"/>
      <c r="R59" s="210"/>
      <c r="S59" s="210"/>
      <c r="T59" s="210"/>
      <c r="U59" s="210"/>
      <c r="V59" s="210"/>
      <c r="W59" s="210"/>
      <c r="X59" s="210"/>
      <c r="Y59" s="210"/>
      <c r="Z59" s="211"/>
      <c r="AA59" s="211"/>
      <c r="AB59" s="211"/>
      <c r="AC59" s="211"/>
      <c r="AD59" s="211"/>
      <c r="AE59" s="211"/>
      <c r="AF59" s="211"/>
      <c r="AG59" s="211" t="s">
        <v>280</v>
      </c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ht="12.0" customHeight="1" outlineLevel="3">
      <c r="A60" s="212"/>
      <c r="B60" s="213"/>
      <c r="C60" s="242" t="s">
        <v>542</v>
      </c>
      <c r="H60" s="210"/>
      <c r="I60" s="210"/>
      <c r="J60" s="210"/>
      <c r="K60" s="210"/>
      <c r="L60" s="210"/>
      <c r="M60" s="210"/>
      <c r="N60" s="217"/>
      <c r="O60" s="217"/>
      <c r="P60" s="217"/>
      <c r="Q60" s="217"/>
      <c r="R60" s="210"/>
      <c r="S60" s="210"/>
      <c r="T60" s="210"/>
      <c r="U60" s="210"/>
      <c r="V60" s="210"/>
      <c r="W60" s="210"/>
      <c r="X60" s="210"/>
      <c r="Y60" s="210"/>
      <c r="Z60" s="211"/>
      <c r="AA60" s="211"/>
      <c r="AB60" s="211"/>
      <c r="AC60" s="211"/>
      <c r="AD60" s="211"/>
      <c r="AE60" s="211"/>
      <c r="AF60" s="211"/>
      <c r="AG60" s="211" t="s">
        <v>280</v>
      </c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ht="12.0" customHeight="1" outlineLevel="3">
      <c r="A61" s="212"/>
      <c r="B61" s="213"/>
      <c r="C61" s="242" t="s">
        <v>399</v>
      </c>
      <c r="H61" s="210"/>
      <c r="I61" s="210"/>
      <c r="J61" s="210"/>
      <c r="K61" s="210"/>
      <c r="L61" s="210"/>
      <c r="M61" s="210"/>
      <c r="N61" s="217"/>
      <c r="O61" s="217"/>
      <c r="P61" s="217"/>
      <c r="Q61" s="217"/>
      <c r="R61" s="210"/>
      <c r="S61" s="210"/>
      <c r="T61" s="210"/>
      <c r="U61" s="210"/>
      <c r="V61" s="210"/>
      <c r="W61" s="210"/>
      <c r="X61" s="210"/>
      <c r="Y61" s="210"/>
      <c r="Z61" s="211"/>
      <c r="AA61" s="211"/>
      <c r="AB61" s="211"/>
      <c r="AC61" s="211"/>
      <c r="AD61" s="211"/>
      <c r="AE61" s="211"/>
      <c r="AF61" s="211"/>
      <c r="AG61" s="211" t="s">
        <v>280</v>
      </c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ht="12.0" customHeight="1" outlineLevel="3">
      <c r="A62" s="212"/>
      <c r="B62" s="213"/>
      <c r="C62" s="242" t="s">
        <v>543</v>
      </c>
      <c r="H62" s="210"/>
      <c r="I62" s="210"/>
      <c r="J62" s="210"/>
      <c r="K62" s="210"/>
      <c r="L62" s="210"/>
      <c r="M62" s="210"/>
      <c r="N62" s="217"/>
      <c r="O62" s="217"/>
      <c r="P62" s="217"/>
      <c r="Q62" s="217"/>
      <c r="R62" s="210"/>
      <c r="S62" s="210"/>
      <c r="T62" s="210"/>
      <c r="U62" s="210"/>
      <c r="V62" s="210"/>
      <c r="W62" s="210"/>
      <c r="X62" s="210"/>
      <c r="Y62" s="210"/>
      <c r="Z62" s="211"/>
      <c r="AA62" s="211"/>
      <c r="AB62" s="211"/>
      <c r="AC62" s="211"/>
      <c r="AD62" s="211"/>
      <c r="AE62" s="211"/>
      <c r="AF62" s="211"/>
      <c r="AG62" s="211" t="s">
        <v>280</v>
      </c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ht="12.0" customHeight="1" outlineLevel="3">
      <c r="A63" s="212"/>
      <c r="B63" s="213"/>
      <c r="C63" s="242" t="s">
        <v>544</v>
      </c>
      <c r="H63" s="210"/>
      <c r="I63" s="210"/>
      <c r="J63" s="210"/>
      <c r="K63" s="210"/>
      <c r="L63" s="210"/>
      <c r="M63" s="210"/>
      <c r="N63" s="217"/>
      <c r="O63" s="217"/>
      <c r="P63" s="217"/>
      <c r="Q63" s="217"/>
      <c r="R63" s="210"/>
      <c r="S63" s="210"/>
      <c r="T63" s="210"/>
      <c r="U63" s="210"/>
      <c r="V63" s="210"/>
      <c r="W63" s="210"/>
      <c r="X63" s="210"/>
      <c r="Y63" s="210"/>
      <c r="Z63" s="211"/>
      <c r="AA63" s="211"/>
      <c r="AB63" s="211"/>
      <c r="AC63" s="211"/>
      <c r="AD63" s="211"/>
      <c r="AE63" s="211"/>
      <c r="AF63" s="211"/>
      <c r="AG63" s="211" t="s">
        <v>280</v>
      </c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ht="12.0" customHeight="1" outlineLevel="3">
      <c r="A64" s="212"/>
      <c r="B64" s="213"/>
      <c r="C64" s="242" t="s">
        <v>545</v>
      </c>
      <c r="H64" s="210"/>
      <c r="I64" s="210"/>
      <c r="J64" s="210"/>
      <c r="K64" s="210"/>
      <c r="L64" s="210"/>
      <c r="M64" s="210"/>
      <c r="N64" s="217"/>
      <c r="O64" s="217"/>
      <c r="P64" s="217"/>
      <c r="Q64" s="217"/>
      <c r="R64" s="210"/>
      <c r="S64" s="210"/>
      <c r="T64" s="210"/>
      <c r="U64" s="210"/>
      <c r="V64" s="210"/>
      <c r="W64" s="210"/>
      <c r="X64" s="210"/>
      <c r="Y64" s="210"/>
      <c r="Z64" s="211"/>
      <c r="AA64" s="211"/>
      <c r="AB64" s="211"/>
      <c r="AC64" s="211"/>
      <c r="AD64" s="211"/>
      <c r="AE64" s="211"/>
      <c r="AF64" s="211"/>
      <c r="AG64" s="211" t="s">
        <v>280</v>
      </c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ht="12.0" customHeight="1">
      <c r="A65" s="194" t="s">
        <v>195</v>
      </c>
      <c r="B65" s="195" t="s">
        <v>141</v>
      </c>
      <c r="C65" s="196" t="s">
        <v>142</v>
      </c>
      <c r="D65" s="197"/>
      <c r="E65" s="198"/>
      <c r="F65" s="199"/>
      <c r="G65" s="199">
        <f>SUMIF(AG66:AG68,"&lt;&gt;NOR",G66:G68)</f>
        <v>1338.3</v>
      </c>
      <c r="H65" s="199"/>
      <c r="I65" s="199">
        <f>SUM(I66:I68)</f>
        <v>8.8</v>
      </c>
      <c r="J65" s="199"/>
      <c r="K65" s="199">
        <f>SUM(K66:K68)</f>
        <v>1329.5</v>
      </c>
      <c r="L65" s="199"/>
      <c r="M65" s="199">
        <f>SUM(M66:M68)</f>
        <v>1619.343</v>
      </c>
      <c r="N65" s="198"/>
      <c r="O65" s="198">
        <f>SUM(O66:O68)</f>
        <v>0</v>
      </c>
      <c r="P65" s="198"/>
      <c r="Q65" s="198">
        <f>SUM(Q66:Q68)</f>
        <v>0.34</v>
      </c>
      <c r="R65" s="199"/>
      <c r="S65" s="199"/>
      <c r="T65" s="200"/>
      <c r="U65" s="201"/>
      <c r="V65" s="201">
        <f>SUM(V66:V68)</f>
        <v>2.11</v>
      </c>
      <c r="W65" s="201"/>
      <c r="X65" s="201"/>
      <c r="Y65" s="201"/>
      <c r="AG65" s="151" t="s">
        <v>196</v>
      </c>
    </row>
    <row r="66" ht="12.0" customHeight="1" outlineLevel="1">
      <c r="A66" s="202">
        <v>17.0</v>
      </c>
      <c r="B66" s="203" t="s">
        <v>546</v>
      </c>
      <c r="C66" s="204" t="s">
        <v>547</v>
      </c>
      <c r="D66" s="205" t="s">
        <v>238</v>
      </c>
      <c r="E66" s="206">
        <v>0.9</v>
      </c>
      <c r="F66" s="207">
        <v>1487.0</v>
      </c>
      <c r="G66" s="208">
        <f>ROUND(E66*F66,2)</f>
        <v>1338.3</v>
      </c>
      <c r="H66" s="207">
        <v>9.78</v>
      </c>
      <c r="I66" s="208">
        <f>ROUND(E66*H66,2)</f>
        <v>8.8</v>
      </c>
      <c r="J66" s="207">
        <v>1477.22</v>
      </c>
      <c r="K66" s="208">
        <f>ROUND(E66*J66,2)</f>
        <v>1329.5</v>
      </c>
      <c r="L66" s="208">
        <v>21.0</v>
      </c>
      <c r="M66" s="208">
        <f>G66*(1+L66/100)</f>
        <v>1619.343</v>
      </c>
      <c r="N66" s="206">
        <v>3.4E-4</v>
      </c>
      <c r="O66" s="206">
        <f>ROUND(E66*N66,2)</f>
        <v>0</v>
      </c>
      <c r="P66" s="206">
        <v>0.375</v>
      </c>
      <c r="Q66" s="206">
        <f>ROUND(E66*P66,2)</f>
        <v>0.34</v>
      </c>
      <c r="R66" s="208"/>
      <c r="S66" s="208" t="s">
        <v>200</v>
      </c>
      <c r="T66" s="209" t="s">
        <v>200</v>
      </c>
      <c r="U66" s="210">
        <v>2.347</v>
      </c>
      <c r="V66" s="210">
        <f>ROUND(E66*U66,2)</f>
        <v>2.11</v>
      </c>
      <c r="W66" s="210"/>
      <c r="X66" s="210" t="s">
        <v>201</v>
      </c>
      <c r="Y66" s="210" t="s">
        <v>202</v>
      </c>
      <c r="Z66" s="211"/>
      <c r="AA66" s="211"/>
      <c r="AB66" s="211"/>
      <c r="AC66" s="211"/>
      <c r="AD66" s="211"/>
      <c r="AE66" s="211"/>
      <c r="AF66" s="211"/>
      <c r="AG66" s="211" t="s">
        <v>203</v>
      </c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ht="12.0" customHeight="1" outlineLevel="2">
      <c r="A67" s="212"/>
      <c r="B67" s="213"/>
      <c r="C67" s="214" t="s">
        <v>498</v>
      </c>
      <c r="D67" s="215"/>
      <c r="E67" s="216"/>
      <c r="F67" s="210"/>
      <c r="G67" s="210"/>
      <c r="H67" s="210"/>
      <c r="I67" s="210"/>
      <c r="J67" s="210"/>
      <c r="K67" s="210"/>
      <c r="L67" s="210"/>
      <c r="M67" s="210"/>
      <c r="N67" s="217"/>
      <c r="O67" s="217"/>
      <c r="P67" s="217"/>
      <c r="Q67" s="217"/>
      <c r="R67" s="210"/>
      <c r="S67" s="210"/>
      <c r="T67" s="210"/>
      <c r="U67" s="210"/>
      <c r="V67" s="210"/>
      <c r="W67" s="210"/>
      <c r="X67" s="210"/>
      <c r="Y67" s="210"/>
      <c r="Z67" s="211"/>
      <c r="AA67" s="211"/>
      <c r="AB67" s="211"/>
      <c r="AC67" s="211"/>
      <c r="AD67" s="211"/>
      <c r="AE67" s="211"/>
      <c r="AF67" s="211"/>
      <c r="AG67" s="211" t="s">
        <v>205</v>
      </c>
      <c r="AH67" s="211">
        <v>0.0</v>
      </c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ht="12.0" customHeight="1" outlineLevel="3">
      <c r="A68" s="212"/>
      <c r="B68" s="213"/>
      <c r="C68" s="214" t="s">
        <v>548</v>
      </c>
      <c r="D68" s="215"/>
      <c r="E68" s="216">
        <v>0.9</v>
      </c>
      <c r="F68" s="210"/>
      <c r="G68" s="210"/>
      <c r="H68" s="210"/>
      <c r="I68" s="210"/>
      <c r="J68" s="210"/>
      <c r="K68" s="210"/>
      <c r="L68" s="210"/>
      <c r="M68" s="210"/>
      <c r="N68" s="217"/>
      <c r="O68" s="217"/>
      <c r="P68" s="217"/>
      <c r="Q68" s="217"/>
      <c r="R68" s="210"/>
      <c r="S68" s="210"/>
      <c r="T68" s="210"/>
      <c r="U68" s="210"/>
      <c r="V68" s="210"/>
      <c r="W68" s="210"/>
      <c r="X68" s="210"/>
      <c r="Y68" s="210"/>
      <c r="Z68" s="211"/>
      <c r="AA68" s="211"/>
      <c r="AB68" s="211"/>
      <c r="AC68" s="211"/>
      <c r="AD68" s="211"/>
      <c r="AE68" s="211"/>
      <c r="AF68" s="211"/>
      <c r="AG68" s="211" t="s">
        <v>205</v>
      </c>
      <c r="AH68" s="211">
        <v>0.0</v>
      </c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ht="12.0" customHeight="1">
      <c r="A69" s="194" t="s">
        <v>195</v>
      </c>
      <c r="B69" s="195" t="s">
        <v>143</v>
      </c>
      <c r="C69" s="196" t="s">
        <v>144</v>
      </c>
      <c r="D69" s="197"/>
      <c r="E69" s="198"/>
      <c r="F69" s="199"/>
      <c r="G69" s="199">
        <f>SUMIF(AG70,"&lt;&gt;NOR",G70)</f>
        <v>11710.52</v>
      </c>
      <c r="H69" s="199"/>
      <c r="I69" s="199">
        <f>SUM(I70)</f>
        <v>0</v>
      </c>
      <c r="J69" s="199"/>
      <c r="K69" s="199">
        <f>SUM(K70)</f>
        <v>11710.52</v>
      </c>
      <c r="L69" s="199"/>
      <c r="M69" s="199">
        <f>SUM(M70)</f>
        <v>14169.7292</v>
      </c>
      <c r="N69" s="198"/>
      <c r="O69" s="198">
        <f>SUM(O70)</f>
        <v>0</v>
      </c>
      <c r="P69" s="198"/>
      <c r="Q69" s="198">
        <f>SUM(Q70)</f>
        <v>0</v>
      </c>
      <c r="R69" s="199"/>
      <c r="S69" s="199"/>
      <c r="T69" s="200"/>
      <c r="U69" s="201"/>
      <c r="V69" s="201">
        <f>SUM(V70)</f>
        <v>10.16</v>
      </c>
      <c r="W69" s="201"/>
      <c r="X69" s="201"/>
      <c r="Y69" s="201"/>
      <c r="AG69" s="151" t="s">
        <v>196</v>
      </c>
    </row>
    <row r="70" ht="12.0" customHeight="1" outlineLevel="1">
      <c r="A70" s="218">
        <v>18.0</v>
      </c>
      <c r="B70" s="219" t="s">
        <v>549</v>
      </c>
      <c r="C70" s="220" t="s">
        <v>550</v>
      </c>
      <c r="D70" s="221" t="s">
        <v>306</v>
      </c>
      <c r="E70" s="222">
        <v>23.80187</v>
      </c>
      <c r="F70" s="223">
        <v>492.0</v>
      </c>
      <c r="G70" s="224">
        <f>ROUND(E70*F70,2)</f>
        <v>11710.52</v>
      </c>
      <c r="H70" s="223">
        <v>0.0</v>
      </c>
      <c r="I70" s="224">
        <f>ROUND(E70*H70,2)</f>
        <v>0</v>
      </c>
      <c r="J70" s="223">
        <v>492.0</v>
      </c>
      <c r="K70" s="224">
        <f>ROUND(E70*J70,2)</f>
        <v>11710.52</v>
      </c>
      <c r="L70" s="224">
        <v>21.0</v>
      </c>
      <c r="M70" s="224">
        <f>G70*(1+L70/100)</f>
        <v>14169.7292</v>
      </c>
      <c r="N70" s="222">
        <v>0.0</v>
      </c>
      <c r="O70" s="222">
        <f>ROUND(E70*N70,2)</f>
        <v>0</v>
      </c>
      <c r="P70" s="222">
        <v>0.0</v>
      </c>
      <c r="Q70" s="222">
        <f>ROUND(E70*P70,2)</f>
        <v>0</v>
      </c>
      <c r="R70" s="224"/>
      <c r="S70" s="224" t="s">
        <v>200</v>
      </c>
      <c r="T70" s="225" t="s">
        <v>200</v>
      </c>
      <c r="U70" s="210">
        <v>0.427</v>
      </c>
      <c r="V70" s="210">
        <f>ROUND(E70*U70,2)</f>
        <v>10.16</v>
      </c>
      <c r="W70" s="210"/>
      <c r="X70" s="210" t="s">
        <v>330</v>
      </c>
      <c r="Y70" s="210" t="s">
        <v>202</v>
      </c>
      <c r="Z70" s="211"/>
      <c r="AA70" s="211"/>
      <c r="AB70" s="211"/>
      <c r="AC70" s="211"/>
      <c r="AD70" s="211"/>
      <c r="AE70" s="211"/>
      <c r="AF70" s="211"/>
      <c r="AG70" s="211" t="s">
        <v>331</v>
      </c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ht="12.0" customHeight="1">
      <c r="A71" s="194" t="s">
        <v>195</v>
      </c>
      <c r="B71" s="195" t="s">
        <v>148</v>
      </c>
      <c r="C71" s="196" t="s">
        <v>149</v>
      </c>
      <c r="D71" s="197"/>
      <c r="E71" s="198"/>
      <c r="F71" s="199"/>
      <c r="G71" s="199">
        <f>SUMIF(AG72:AG79,"&lt;&gt;NOR",G72:G79)</f>
        <v>943.43</v>
      </c>
      <c r="H71" s="199"/>
      <c r="I71" s="199">
        <f>SUM(I72:I79)</f>
        <v>360.9</v>
      </c>
      <c r="J71" s="199"/>
      <c r="K71" s="199">
        <f>SUM(K72:K79)</f>
        <v>582.52</v>
      </c>
      <c r="L71" s="199"/>
      <c r="M71" s="199">
        <f>SUM(M72:M79)</f>
        <v>1141.5503</v>
      </c>
      <c r="N71" s="198"/>
      <c r="O71" s="198">
        <f>SUM(O72:O79)</f>
        <v>0.01</v>
      </c>
      <c r="P71" s="198"/>
      <c r="Q71" s="198">
        <f>SUM(Q72:Q79)</f>
        <v>0</v>
      </c>
      <c r="R71" s="199"/>
      <c r="S71" s="199"/>
      <c r="T71" s="200"/>
      <c r="U71" s="201"/>
      <c r="V71" s="201">
        <f>SUM(V72:V79)</f>
        <v>0.73</v>
      </c>
      <c r="W71" s="201"/>
      <c r="X71" s="201"/>
      <c r="Y71" s="201"/>
      <c r="AG71" s="151" t="s">
        <v>196</v>
      </c>
    </row>
    <row r="72" ht="12.0" customHeight="1" outlineLevel="1">
      <c r="A72" s="202">
        <v>19.0</v>
      </c>
      <c r="B72" s="203" t="s">
        <v>551</v>
      </c>
      <c r="C72" s="204" t="s">
        <v>552</v>
      </c>
      <c r="D72" s="205" t="s">
        <v>238</v>
      </c>
      <c r="E72" s="206">
        <v>2.55</v>
      </c>
      <c r="F72" s="207">
        <v>267.5</v>
      </c>
      <c r="G72" s="208">
        <f>ROUND(E72*F72,2)</f>
        <v>682.13</v>
      </c>
      <c r="H72" s="207">
        <v>44.51</v>
      </c>
      <c r="I72" s="208">
        <f>ROUND(E72*H72,2)</f>
        <v>113.5</v>
      </c>
      <c r="J72" s="207">
        <v>222.99</v>
      </c>
      <c r="K72" s="208">
        <f>ROUND(E72*J72,2)</f>
        <v>568.62</v>
      </c>
      <c r="L72" s="208">
        <v>21.0</v>
      </c>
      <c r="M72" s="208">
        <f>G72*(1+L72/100)</f>
        <v>825.3773</v>
      </c>
      <c r="N72" s="206">
        <v>0.003</v>
      </c>
      <c r="O72" s="206">
        <f>ROUND(E72*N72,2)</f>
        <v>0.01</v>
      </c>
      <c r="P72" s="206">
        <v>0.0</v>
      </c>
      <c r="Q72" s="206">
        <f>ROUND(E72*P72,2)</f>
        <v>0</v>
      </c>
      <c r="R72" s="208"/>
      <c r="S72" s="208" t="s">
        <v>200</v>
      </c>
      <c r="T72" s="209" t="s">
        <v>200</v>
      </c>
      <c r="U72" s="210">
        <v>0.28</v>
      </c>
      <c r="V72" s="210">
        <f>ROUND(E72*U72,2)</f>
        <v>0.71</v>
      </c>
      <c r="W72" s="210"/>
      <c r="X72" s="210" t="s">
        <v>201</v>
      </c>
      <c r="Y72" s="210" t="s">
        <v>202</v>
      </c>
      <c r="Z72" s="211"/>
      <c r="AA72" s="211"/>
      <c r="AB72" s="211"/>
      <c r="AC72" s="211"/>
      <c r="AD72" s="211"/>
      <c r="AE72" s="211"/>
      <c r="AF72" s="211"/>
      <c r="AG72" s="211" t="s">
        <v>203</v>
      </c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ht="12.0" customHeight="1" outlineLevel="2">
      <c r="A73" s="212"/>
      <c r="B73" s="213"/>
      <c r="C73" s="240" t="s">
        <v>553</v>
      </c>
      <c r="D73" s="30"/>
      <c r="E73" s="30"/>
      <c r="F73" s="30"/>
      <c r="G73" s="30"/>
      <c r="H73" s="210"/>
      <c r="I73" s="210"/>
      <c r="J73" s="210"/>
      <c r="K73" s="210"/>
      <c r="L73" s="210"/>
      <c r="M73" s="210"/>
      <c r="N73" s="217"/>
      <c r="O73" s="217"/>
      <c r="P73" s="217"/>
      <c r="Q73" s="217"/>
      <c r="R73" s="210"/>
      <c r="S73" s="210"/>
      <c r="T73" s="210"/>
      <c r="U73" s="210"/>
      <c r="V73" s="210"/>
      <c r="W73" s="210"/>
      <c r="X73" s="210"/>
      <c r="Y73" s="210"/>
      <c r="Z73" s="211"/>
      <c r="AA73" s="211"/>
      <c r="AB73" s="211"/>
      <c r="AC73" s="211"/>
      <c r="AD73" s="211"/>
      <c r="AE73" s="211"/>
      <c r="AF73" s="211"/>
      <c r="AG73" s="211" t="s">
        <v>280</v>
      </c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41" t="str">
        <f>C73</f>
        <v>Očištění povrchu stěny od prachu, nařezání izolačních desek na požadovaný rozměr, nanesení lepicího tmelu, osazení desek.</v>
      </c>
      <c r="BB73" s="211"/>
      <c r="BC73" s="211"/>
      <c r="BD73" s="211"/>
      <c r="BE73" s="211"/>
      <c r="BF73" s="211"/>
      <c r="BG73" s="211"/>
      <c r="BH73" s="211"/>
    </row>
    <row r="74" ht="12.0" customHeight="1" outlineLevel="2">
      <c r="A74" s="212"/>
      <c r="B74" s="213"/>
      <c r="C74" s="214" t="s">
        <v>498</v>
      </c>
      <c r="D74" s="215"/>
      <c r="E74" s="216"/>
      <c r="F74" s="210"/>
      <c r="G74" s="210"/>
      <c r="H74" s="210"/>
      <c r="I74" s="210"/>
      <c r="J74" s="210"/>
      <c r="K74" s="210"/>
      <c r="L74" s="210"/>
      <c r="M74" s="210"/>
      <c r="N74" s="217"/>
      <c r="O74" s="217"/>
      <c r="P74" s="217"/>
      <c r="Q74" s="217"/>
      <c r="R74" s="210"/>
      <c r="S74" s="210"/>
      <c r="T74" s="210"/>
      <c r="U74" s="210"/>
      <c r="V74" s="210"/>
      <c r="W74" s="210"/>
      <c r="X74" s="210"/>
      <c r="Y74" s="210"/>
      <c r="Z74" s="211"/>
      <c r="AA74" s="211"/>
      <c r="AB74" s="211"/>
      <c r="AC74" s="211"/>
      <c r="AD74" s="211"/>
      <c r="AE74" s="211"/>
      <c r="AF74" s="211"/>
      <c r="AG74" s="211" t="s">
        <v>205</v>
      </c>
      <c r="AH74" s="211">
        <v>0.0</v>
      </c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ht="12.0" customHeight="1" outlineLevel="3">
      <c r="A75" s="212"/>
      <c r="B75" s="213"/>
      <c r="C75" s="214" t="s">
        <v>554</v>
      </c>
      <c r="D75" s="215"/>
      <c r="E75" s="216">
        <v>2.55</v>
      </c>
      <c r="F75" s="210"/>
      <c r="G75" s="210"/>
      <c r="H75" s="210"/>
      <c r="I75" s="210"/>
      <c r="J75" s="210"/>
      <c r="K75" s="210"/>
      <c r="L75" s="210"/>
      <c r="M75" s="210"/>
      <c r="N75" s="217"/>
      <c r="O75" s="217"/>
      <c r="P75" s="217"/>
      <c r="Q75" s="217"/>
      <c r="R75" s="210"/>
      <c r="S75" s="210"/>
      <c r="T75" s="210"/>
      <c r="U75" s="210"/>
      <c r="V75" s="210"/>
      <c r="W75" s="210"/>
      <c r="X75" s="210"/>
      <c r="Y75" s="210"/>
      <c r="Z75" s="211"/>
      <c r="AA75" s="211"/>
      <c r="AB75" s="211"/>
      <c r="AC75" s="211"/>
      <c r="AD75" s="211"/>
      <c r="AE75" s="211"/>
      <c r="AF75" s="211"/>
      <c r="AG75" s="211" t="s">
        <v>205</v>
      </c>
      <c r="AH75" s="211">
        <v>0.0</v>
      </c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ht="12.0" customHeight="1" outlineLevel="1">
      <c r="A76" s="202">
        <v>20.0</v>
      </c>
      <c r="B76" s="203" t="s">
        <v>555</v>
      </c>
      <c r="C76" s="204" t="s">
        <v>556</v>
      </c>
      <c r="D76" s="205" t="s">
        <v>238</v>
      </c>
      <c r="E76" s="206">
        <v>2.805</v>
      </c>
      <c r="F76" s="207">
        <v>88.2</v>
      </c>
      <c r="G76" s="208">
        <f>ROUND(E76*F76,2)</f>
        <v>247.4</v>
      </c>
      <c r="H76" s="207">
        <v>88.2</v>
      </c>
      <c r="I76" s="208">
        <f>ROUND(E76*H76,2)</f>
        <v>247.4</v>
      </c>
      <c r="J76" s="207">
        <v>0.0</v>
      </c>
      <c r="K76" s="208">
        <f>ROUND(E76*J76,2)</f>
        <v>0</v>
      </c>
      <c r="L76" s="208">
        <v>21.0</v>
      </c>
      <c r="M76" s="208">
        <f>G76*(1+L76/100)</f>
        <v>299.354</v>
      </c>
      <c r="N76" s="206">
        <v>7.0E-4</v>
      </c>
      <c r="O76" s="206">
        <f>ROUND(E76*N76,2)</f>
        <v>0</v>
      </c>
      <c r="P76" s="206">
        <v>0.0</v>
      </c>
      <c r="Q76" s="206">
        <f>ROUND(E76*P76,2)</f>
        <v>0</v>
      </c>
      <c r="R76" s="208" t="s">
        <v>300</v>
      </c>
      <c r="S76" s="208" t="s">
        <v>200</v>
      </c>
      <c r="T76" s="209" t="s">
        <v>200</v>
      </c>
      <c r="U76" s="210">
        <v>0.0</v>
      </c>
      <c r="V76" s="210">
        <f>ROUND(E76*U76,2)</f>
        <v>0</v>
      </c>
      <c r="W76" s="210"/>
      <c r="X76" s="210" t="s">
        <v>266</v>
      </c>
      <c r="Y76" s="210" t="s">
        <v>202</v>
      </c>
      <c r="Z76" s="211"/>
      <c r="AA76" s="211"/>
      <c r="AB76" s="211"/>
      <c r="AC76" s="211"/>
      <c r="AD76" s="211"/>
      <c r="AE76" s="211"/>
      <c r="AF76" s="211"/>
      <c r="AG76" s="211" t="s">
        <v>267</v>
      </c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ht="12.0" customHeight="1" outlineLevel="2">
      <c r="A77" s="212"/>
      <c r="B77" s="213"/>
      <c r="C77" s="214" t="s">
        <v>498</v>
      </c>
      <c r="D77" s="215"/>
      <c r="E77" s="216"/>
      <c r="F77" s="210"/>
      <c r="G77" s="210"/>
      <c r="H77" s="210"/>
      <c r="I77" s="210"/>
      <c r="J77" s="210"/>
      <c r="K77" s="210"/>
      <c r="L77" s="210"/>
      <c r="M77" s="210"/>
      <c r="N77" s="217"/>
      <c r="O77" s="217"/>
      <c r="P77" s="217"/>
      <c r="Q77" s="217"/>
      <c r="R77" s="210"/>
      <c r="S77" s="210"/>
      <c r="T77" s="210"/>
      <c r="U77" s="210"/>
      <c r="V77" s="210"/>
      <c r="W77" s="210"/>
      <c r="X77" s="210"/>
      <c r="Y77" s="210"/>
      <c r="Z77" s="211"/>
      <c r="AA77" s="211"/>
      <c r="AB77" s="211"/>
      <c r="AC77" s="211"/>
      <c r="AD77" s="211"/>
      <c r="AE77" s="211"/>
      <c r="AF77" s="211"/>
      <c r="AG77" s="211" t="s">
        <v>205</v>
      </c>
      <c r="AH77" s="211">
        <v>0.0</v>
      </c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ht="12.0" customHeight="1" outlineLevel="3">
      <c r="A78" s="212"/>
      <c r="B78" s="213"/>
      <c r="C78" s="214" t="s">
        <v>557</v>
      </c>
      <c r="D78" s="215"/>
      <c r="E78" s="216">
        <v>2.805</v>
      </c>
      <c r="F78" s="210"/>
      <c r="G78" s="210"/>
      <c r="H78" s="210"/>
      <c r="I78" s="210"/>
      <c r="J78" s="210"/>
      <c r="K78" s="210"/>
      <c r="L78" s="210"/>
      <c r="M78" s="210"/>
      <c r="N78" s="217"/>
      <c r="O78" s="217"/>
      <c r="P78" s="217"/>
      <c r="Q78" s="217"/>
      <c r="R78" s="210"/>
      <c r="S78" s="210"/>
      <c r="T78" s="210"/>
      <c r="U78" s="210"/>
      <c r="V78" s="210"/>
      <c r="W78" s="210"/>
      <c r="X78" s="210"/>
      <c r="Y78" s="210"/>
      <c r="Z78" s="211"/>
      <c r="AA78" s="211"/>
      <c r="AB78" s="211"/>
      <c r="AC78" s="211"/>
      <c r="AD78" s="211"/>
      <c r="AE78" s="211"/>
      <c r="AF78" s="211"/>
      <c r="AG78" s="211" t="s">
        <v>205</v>
      </c>
      <c r="AH78" s="211">
        <v>0.0</v>
      </c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ht="12.0" customHeight="1" outlineLevel="1">
      <c r="A79" s="218">
        <v>21.0</v>
      </c>
      <c r="B79" s="219" t="s">
        <v>558</v>
      </c>
      <c r="C79" s="220" t="s">
        <v>559</v>
      </c>
      <c r="D79" s="221" t="s">
        <v>306</v>
      </c>
      <c r="E79" s="222">
        <v>0.00961</v>
      </c>
      <c r="F79" s="223">
        <v>1446.0</v>
      </c>
      <c r="G79" s="224">
        <f>ROUND(E79*F79,2)</f>
        <v>13.9</v>
      </c>
      <c r="H79" s="223">
        <v>0.0</v>
      </c>
      <c r="I79" s="224">
        <f>ROUND(E79*H79,2)</f>
        <v>0</v>
      </c>
      <c r="J79" s="223">
        <v>1446.0</v>
      </c>
      <c r="K79" s="224">
        <f>ROUND(E79*J79,2)</f>
        <v>13.9</v>
      </c>
      <c r="L79" s="224">
        <v>21.0</v>
      </c>
      <c r="M79" s="224">
        <f>G79*(1+L79/100)</f>
        <v>16.819</v>
      </c>
      <c r="N79" s="222">
        <v>0.0</v>
      </c>
      <c r="O79" s="222">
        <f>ROUND(E79*N79,2)</f>
        <v>0</v>
      </c>
      <c r="P79" s="222">
        <v>0.0</v>
      </c>
      <c r="Q79" s="222">
        <f>ROUND(E79*P79,2)</f>
        <v>0</v>
      </c>
      <c r="R79" s="224"/>
      <c r="S79" s="224" t="s">
        <v>200</v>
      </c>
      <c r="T79" s="225" t="s">
        <v>200</v>
      </c>
      <c r="U79" s="210">
        <v>1.74</v>
      </c>
      <c r="V79" s="210">
        <f>ROUND(E79*U79,2)</f>
        <v>0.02</v>
      </c>
      <c r="W79" s="210"/>
      <c r="X79" s="210" t="s">
        <v>330</v>
      </c>
      <c r="Y79" s="210" t="s">
        <v>202</v>
      </c>
      <c r="Z79" s="211"/>
      <c r="AA79" s="211"/>
      <c r="AB79" s="211"/>
      <c r="AC79" s="211"/>
      <c r="AD79" s="211"/>
      <c r="AE79" s="211"/>
      <c r="AF79" s="211"/>
      <c r="AG79" s="211" t="s">
        <v>331</v>
      </c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ht="12.0" customHeight="1">
      <c r="A80" s="194" t="s">
        <v>195</v>
      </c>
      <c r="B80" s="195" t="s">
        <v>154</v>
      </c>
      <c r="C80" s="196" t="s">
        <v>155</v>
      </c>
      <c r="D80" s="197"/>
      <c r="E80" s="198"/>
      <c r="F80" s="199"/>
      <c r="G80" s="199">
        <f>SUMIF(AG81:AG82,"&lt;&gt;NOR",G81:G82)</f>
        <v>41760</v>
      </c>
      <c r="H80" s="199"/>
      <c r="I80" s="199">
        <f>SUM(I81:I82)</f>
        <v>0</v>
      </c>
      <c r="J80" s="199"/>
      <c r="K80" s="199">
        <f>SUM(K81:K82)</f>
        <v>41760</v>
      </c>
      <c r="L80" s="199"/>
      <c r="M80" s="199">
        <f>SUM(M81:M82)</f>
        <v>50529.6</v>
      </c>
      <c r="N80" s="198"/>
      <c r="O80" s="198">
        <f>SUM(O81:O82)</f>
        <v>0</v>
      </c>
      <c r="P80" s="198"/>
      <c r="Q80" s="198">
        <f>SUM(Q81:Q82)</f>
        <v>0</v>
      </c>
      <c r="R80" s="199"/>
      <c r="S80" s="199"/>
      <c r="T80" s="200"/>
      <c r="U80" s="201"/>
      <c r="V80" s="201">
        <f>SUM(V81:V82)</f>
        <v>0</v>
      </c>
      <c r="W80" s="201"/>
      <c r="X80" s="201"/>
      <c r="Y80" s="201"/>
      <c r="AG80" s="151" t="s">
        <v>196</v>
      </c>
    </row>
    <row r="81" ht="12.0" customHeight="1" outlineLevel="1">
      <c r="A81" s="202">
        <v>22.0</v>
      </c>
      <c r="B81" s="203" t="s">
        <v>413</v>
      </c>
      <c r="C81" s="204" t="s">
        <v>414</v>
      </c>
      <c r="D81" s="205" t="s">
        <v>326</v>
      </c>
      <c r="E81" s="206">
        <v>13.05</v>
      </c>
      <c r="F81" s="207">
        <v>3200.0</v>
      </c>
      <c r="G81" s="208">
        <f>ROUND(E81*F81,2)</f>
        <v>41760</v>
      </c>
      <c r="H81" s="207">
        <v>0.0</v>
      </c>
      <c r="I81" s="208">
        <f>ROUND(E81*H81,2)</f>
        <v>0</v>
      </c>
      <c r="J81" s="207">
        <v>3200.0</v>
      </c>
      <c r="K81" s="208">
        <f>ROUND(E81*J81,2)</f>
        <v>41760</v>
      </c>
      <c r="L81" s="208">
        <v>21.0</v>
      </c>
      <c r="M81" s="208">
        <f>G81*(1+L81/100)</f>
        <v>50529.6</v>
      </c>
      <c r="N81" s="206">
        <v>0.0</v>
      </c>
      <c r="O81" s="206">
        <f>ROUND(E81*N81,2)</f>
        <v>0</v>
      </c>
      <c r="P81" s="206">
        <v>0.0</v>
      </c>
      <c r="Q81" s="206">
        <f>ROUND(E81*P81,2)</f>
        <v>0</v>
      </c>
      <c r="R81" s="208"/>
      <c r="S81" s="208" t="s">
        <v>248</v>
      </c>
      <c r="T81" s="209" t="s">
        <v>249</v>
      </c>
      <c r="U81" s="210">
        <v>0.0</v>
      </c>
      <c r="V81" s="210">
        <f>ROUND(E81*U81,2)</f>
        <v>0</v>
      </c>
      <c r="W81" s="210"/>
      <c r="X81" s="210" t="s">
        <v>201</v>
      </c>
      <c r="Y81" s="210" t="s">
        <v>202</v>
      </c>
      <c r="Z81" s="211"/>
      <c r="AA81" s="211"/>
      <c r="AB81" s="211"/>
      <c r="AC81" s="211"/>
      <c r="AD81" s="211"/>
      <c r="AE81" s="211"/>
      <c r="AF81" s="211"/>
      <c r="AG81" s="211" t="s">
        <v>203</v>
      </c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ht="12.0" customHeight="1" outlineLevel="2">
      <c r="A82" s="212"/>
      <c r="B82" s="213"/>
      <c r="C82" s="214" t="s">
        <v>560</v>
      </c>
      <c r="D82" s="215"/>
      <c r="E82" s="216">
        <v>13.05</v>
      </c>
      <c r="F82" s="210"/>
      <c r="G82" s="210"/>
      <c r="H82" s="210"/>
      <c r="I82" s="210"/>
      <c r="J82" s="210"/>
      <c r="K82" s="210"/>
      <c r="L82" s="210"/>
      <c r="M82" s="210"/>
      <c r="N82" s="217"/>
      <c r="O82" s="217"/>
      <c r="P82" s="217"/>
      <c r="Q82" s="217"/>
      <c r="R82" s="210"/>
      <c r="S82" s="210"/>
      <c r="T82" s="210"/>
      <c r="U82" s="210"/>
      <c r="V82" s="210"/>
      <c r="W82" s="210"/>
      <c r="X82" s="210"/>
      <c r="Y82" s="210"/>
      <c r="Z82" s="211"/>
      <c r="AA82" s="211"/>
      <c r="AB82" s="211"/>
      <c r="AC82" s="211"/>
      <c r="AD82" s="211"/>
      <c r="AE82" s="211"/>
      <c r="AF82" s="211"/>
      <c r="AG82" s="211" t="s">
        <v>205</v>
      </c>
      <c r="AH82" s="211">
        <v>0.0</v>
      </c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ht="12.0" customHeight="1">
      <c r="A83" s="194" t="s">
        <v>195</v>
      </c>
      <c r="B83" s="195" t="s">
        <v>156</v>
      </c>
      <c r="C83" s="196" t="s">
        <v>157</v>
      </c>
      <c r="D83" s="197"/>
      <c r="E83" s="198"/>
      <c r="F83" s="199"/>
      <c r="G83" s="199">
        <f>SUMIF(AG84:AG96,"&lt;&gt;NOR",G84:G96)</f>
        <v>394196.1</v>
      </c>
      <c r="H83" s="199"/>
      <c r="I83" s="199">
        <f>SUM(I84:I96)</f>
        <v>0</v>
      </c>
      <c r="J83" s="199"/>
      <c r="K83" s="199">
        <f>SUM(K84:K96)</f>
        <v>394196.1</v>
      </c>
      <c r="L83" s="199"/>
      <c r="M83" s="199">
        <f>SUM(M84:M96)</f>
        <v>476977.281</v>
      </c>
      <c r="N83" s="198"/>
      <c r="O83" s="198">
        <f>SUM(O84:O96)</f>
        <v>0</v>
      </c>
      <c r="P83" s="198"/>
      <c r="Q83" s="198">
        <f>SUM(Q84:Q96)</f>
        <v>0</v>
      </c>
      <c r="R83" s="199"/>
      <c r="S83" s="199"/>
      <c r="T83" s="200"/>
      <c r="U83" s="201"/>
      <c r="V83" s="201">
        <f>SUM(V84:V96)</f>
        <v>0</v>
      </c>
      <c r="W83" s="201"/>
      <c r="X83" s="201"/>
      <c r="Y83" s="201"/>
      <c r="AG83" s="151" t="s">
        <v>196</v>
      </c>
    </row>
    <row r="84" ht="12.0" customHeight="1" outlineLevel="1">
      <c r="A84" s="202">
        <v>23.0</v>
      </c>
      <c r="B84" s="203" t="s">
        <v>561</v>
      </c>
      <c r="C84" s="204" t="s">
        <v>562</v>
      </c>
      <c r="D84" s="205" t="s">
        <v>417</v>
      </c>
      <c r="E84" s="206">
        <v>700.148</v>
      </c>
      <c r="F84" s="207">
        <v>280.0</v>
      </c>
      <c r="G84" s="208">
        <f>ROUND(E84*F84,2)</f>
        <v>196041.44</v>
      </c>
      <c r="H84" s="207">
        <v>0.0</v>
      </c>
      <c r="I84" s="208">
        <f>ROUND(E84*H84,2)</f>
        <v>0</v>
      </c>
      <c r="J84" s="207">
        <v>280.0</v>
      </c>
      <c r="K84" s="208">
        <f>ROUND(E84*J84,2)</f>
        <v>196041.44</v>
      </c>
      <c r="L84" s="208">
        <v>21.0</v>
      </c>
      <c r="M84" s="208">
        <f>G84*(1+L84/100)</f>
        <v>237210.1424</v>
      </c>
      <c r="N84" s="206">
        <v>0.0</v>
      </c>
      <c r="O84" s="206">
        <f>ROUND(E84*N84,2)</f>
        <v>0</v>
      </c>
      <c r="P84" s="206">
        <v>0.0</v>
      </c>
      <c r="Q84" s="206">
        <f>ROUND(E84*P84,2)</f>
        <v>0</v>
      </c>
      <c r="R84" s="208"/>
      <c r="S84" s="208" t="s">
        <v>248</v>
      </c>
      <c r="T84" s="209" t="s">
        <v>249</v>
      </c>
      <c r="U84" s="210">
        <v>0.0</v>
      </c>
      <c r="V84" s="210">
        <f>ROUND(E84*U84,2)</f>
        <v>0</v>
      </c>
      <c r="W84" s="210"/>
      <c r="X84" s="210" t="s">
        <v>201</v>
      </c>
      <c r="Y84" s="210" t="s">
        <v>202</v>
      </c>
      <c r="Z84" s="211"/>
      <c r="AA84" s="211"/>
      <c r="AB84" s="211"/>
      <c r="AC84" s="211"/>
      <c r="AD84" s="211"/>
      <c r="AE84" s="211"/>
      <c r="AF84" s="211"/>
      <c r="AG84" s="211" t="s">
        <v>203</v>
      </c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ht="12.0" customHeight="1" outlineLevel="2">
      <c r="A85" s="212"/>
      <c r="B85" s="213"/>
      <c r="C85" s="214" t="s">
        <v>563</v>
      </c>
      <c r="D85" s="215"/>
      <c r="E85" s="216"/>
      <c r="F85" s="210"/>
      <c r="G85" s="210"/>
      <c r="H85" s="210"/>
      <c r="I85" s="210"/>
      <c r="J85" s="210"/>
      <c r="K85" s="210"/>
      <c r="L85" s="210"/>
      <c r="M85" s="210"/>
      <c r="N85" s="217"/>
      <c r="O85" s="217"/>
      <c r="P85" s="217"/>
      <c r="Q85" s="217"/>
      <c r="R85" s="210"/>
      <c r="S85" s="210"/>
      <c r="T85" s="210"/>
      <c r="U85" s="210"/>
      <c r="V85" s="210"/>
      <c r="W85" s="210"/>
      <c r="X85" s="210"/>
      <c r="Y85" s="210"/>
      <c r="Z85" s="211"/>
      <c r="AA85" s="211"/>
      <c r="AB85" s="211"/>
      <c r="AC85" s="211"/>
      <c r="AD85" s="211"/>
      <c r="AE85" s="211"/>
      <c r="AF85" s="211"/>
      <c r="AG85" s="211" t="s">
        <v>205</v>
      </c>
      <c r="AH85" s="211">
        <v>0.0</v>
      </c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ht="12.0" customHeight="1" outlineLevel="3">
      <c r="A86" s="212"/>
      <c r="B86" s="213"/>
      <c r="C86" s="214" t="s">
        <v>564</v>
      </c>
      <c r="D86" s="215"/>
      <c r="E86" s="216">
        <v>61.4655</v>
      </c>
      <c r="F86" s="210"/>
      <c r="G86" s="210"/>
      <c r="H86" s="210"/>
      <c r="I86" s="210"/>
      <c r="J86" s="210"/>
      <c r="K86" s="210"/>
      <c r="L86" s="210"/>
      <c r="M86" s="210"/>
      <c r="N86" s="217"/>
      <c r="O86" s="217"/>
      <c r="P86" s="217"/>
      <c r="Q86" s="217"/>
      <c r="R86" s="210"/>
      <c r="S86" s="210"/>
      <c r="T86" s="210"/>
      <c r="U86" s="210"/>
      <c r="V86" s="210"/>
      <c r="W86" s="210"/>
      <c r="X86" s="210"/>
      <c r="Y86" s="210"/>
      <c r="Z86" s="211"/>
      <c r="AA86" s="211"/>
      <c r="AB86" s="211"/>
      <c r="AC86" s="211"/>
      <c r="AD86" s="211"/>
      <c r="AE86" s="211"/>
      <c r="AF86" s="211"/>
      <c r="AG86" s="211" t="s">
        <v>205</v>
      </c>
      <c r="AH86" s="211">
        <v>0.0</v>
      </c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ht="12.0" customHeight="1" outlineLevel="3">
      <c r="A87" s="212"/>
      <c r="B87" s="213"/>
      <c r="C87" s="214" t="s">
        <v>565</v>
      </c>
      <c r="D87" s="215"/>
      <c r="E87" s="216">
        <v>50.2425</v>
      </c>
      <c r="F87" s="210"/>
      <c r="G87" s="210"/>
      <c r="H87" s="210"/>
      <c r="I87" s="210"/>
      <c r="J87" s="210"/>
      <c r="K87" s="210"/>
      <c r="L87" s="210"/>
      <c r="M87" s="210"/>
      <c r="N87" s="217"/>
      <c r="O87" s="217"/>
      <c r="P87" s="217"/>
      <c r="Q87" s="217"/>
      <c r="R87" s="210"/>
      <c r="S87" s="210"/>
      <c r="T87" s="210"/>
      <c r="U87" s="210"/>
      <c r="V87" s="210"/>
      <c r="W87" s="210"/>
      <c r="X87" s="210"/>
      <c r="Y87" s="210"/>
      <c r="Z87" s="211"/>
      <c r="AA87" s="211"/>
      <c r="AB87" s="211"/>
      <c r="AC87" s="211"/>
      <c r="AD87" s="211"/>
      <c r="AE87" s="211"/>
      <c r="AF87" s="211"/>
      <c r="AG87" s="211" t="s">
        <v>205</v>
      </c>
      <c r="AH87" s="211">
        <v>0.0</v>
      </c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</row>
    <row r="88" ht="12.0" customHeight="1" outlineLevel="3">
      <c r="A88" s="212"/>
      <c r="B88" s="213"/>
      <c r="C88" s="214" t="s">
        <v>566</v>
      </c>
      <c r="D88" s="215"/>
      <c r="E88" s="216">
        <v>483.72</v>
      </c>
      <c r="F88" s="210"/>
      <c r="G88" s="210"/>
      <c r="H88" s="210"/>
      <c r="I88" s="210"/>
      <c r="J88" s="210"/>
      <c r="K88" s="210"/>
      <c r="L88" s="210"/>
      <c r="M88" s="210"/>
      <c r="N88" s="217"/>
      <c r="O88" s="217"/>
      <c r="P88" s="217"/>
      <c r="Q88" s="217"/>
      <c r="R88" s="210"/>
      <c r="S88" s="210"/>
      <c r="T88" s="210"/>
      <c r="U88" s="210"/>
      <c r="V88" s="210"/>
      <c r="W88" s="210"/>
      <c r="X88" s="210"/>
      <c r="Y88" s="210"/>
      <c r="Z88" s="211"/>
      <c r="AA88" s="211"/>
      <c r="AB88" s="211"/>
      <c r="AC88" s="211"/>
      <c r="AD88" s="211"/>
      <c r="AE88" s="211"/>
      <c r="AF88" s="211"/>
      <c r="AG88" s="211" t="s">
        <v>205</v>
      </c>
      <c r="AH88" s="211">
        <v>0.0</v>
      </c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ht="12.0" customHeight="1" outlineLevel="3">
      <c r="A89" s="212"/>
      <c r="B89" s="213"/>
      <c r="C89" s="214" t="s">
        <v>567</v>
      </c>
      <c r="D89" s="215"/>
      <c r="E89" s="216">
        <v>104.72</v>
      </c>
      <c r="F89" s="210"/>
      <c r="G89" s="210"/>
      <c r="H89" s="210"/>
      <c r="I89" s="210"/>
      <c r="J89" s="210"/>
      <c r="K89" s="210"/>
      <c r="L89" s="210"/>
      <c r="M89" s="210"/>
      <c r="N89" s="217"/>
      <c r="O89" s="217"/>
      <c r="P89" s="217"/>
      <c r="Q89" s="217"/>
      <c r="R89" s="210"/>
      <c r="S89" s="210"/>
      <c r="T89" s="210"/>
      <c r="U89" s="210"/>
      <c r="V89" s="210"/>
      <c r="W89" s="210"/>
      <c r="X89" s="210"/>
      <c r="Y89" s="210"/>
      <c r="Z89" s="211"/>
      <c r="AA89" s="211"/>
      <c r="AB89" s="211"/>
      <c r="AC89" s="211"/>
      <c r="AD89" s="211"/>
      <c r="AE89" s="211"/>
      <c r="AF89" s="211"/>
      <c r="AG89" s="211" t="s">
        <v>205</v>
      </c>
      <c r="AH89" s="211">
        <v>0.0</v>
      </c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ht="12.0" customHeight="1" outlineLevel="1">
      <c r="A90" s="202">
        <v>24.0</v>
      </c>
      <c r="B90" s="203" t="s">
        <v>568</v>
      </c>
      <c r="C90" s="204" t="s">
        <v>569</v>
      </c>
      <c r="D90" s="205" t="s">
        <v>417</v>
      </c>
      <c r="E90" s="206">
        <v>707.6952</v>
      </c>
      <c r="F90" s="207">
        <v>280.0</v>
      </c>
      <c r="G90" s="208">
        <f>ROUND(E90*F90,2)</f>
        <v>198154.66</v>
      </c>
      <c r="H90" s="207">
        <v>0.0</v>
      </c>
      <c r="I90" s="208">
        <f>ROUND(E90*H90,2)</f>
        <v>0</v>
      </c>
      <c r="J90" s="207">
        <v>280.0</v>
      </c>
      <c r="K90" s="208">
        <f>ROUND(E90*J90,2)</f>
        <v>198154.66</v>
      </c>
      <c r="L90" s="208">
        <v>21.0</v>
      </c>
      <c r="M90" s="208">
        <f>G90*(1+L90/100)</f>
        <v>239767.1386</v>
      </c>
      <c r="N90" s="206">
        <v>0.0</v>
      </c>
      <c r="O90" s="206">
        <f>ROUND(E90*N90,2)</f>
        <v>0</v>
      </c>
      <c r="P90" s="206">
        <v>0.0</v>
      </c>
      <c r="Q90" s="206">
        <f>ROUND(E90*P90,2)</f>
        <v>0</v>
      </c>
      <c r="R90" s="208"/>
      <c r="S90" s="208" t="s">
        <v>248</v>
      </c>
      <c r="T90" s="209" t="s">
        <v>249</v>
      </c>
      <c r="U90" s="210">
        <v>0.0</v>
      </c>
      <c r="V90" s="210">
        <f>ROUND(E90*U90,2)</f>
        <v>0</v>
      </c>
      <c r="W90" s="210"/>
      <c r="X90" s="210" t="s">
        <v>201</v>
      </c>
      <c r="Y90" s="210" t="s">
        <v>202</v>
      </c>
      <c r="Z90" s="211"/>
      <c r="AA90" s="211"/>
      <c r="AB90" s="211"/>
      <c r="AC90" s="211"/>
      <c r="AD90" s="211"/>
      <c r="AE90" s="211"/>
      <c r="AF90" s="211"/>
      <c r="AG90" s="211" t="s">
        <v>203</v>
      </c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ht="12.0" customHeight="1" outlineLevel="2">
      <c r="A91" s="212"/>
      <c r="B91" s="213"/>
      <c r="C91" s="214" t="s">
        <v>563</v>
      </c>
      <c r="D91" s="215"/>
      <c r="E91" s="216"/>
      <c r="F91" s="210"/>
      <c r="G91" s="210"/>
      <c r="H91" s="210"/>
      <c r="I91" s="210"/>
      <c r="J91" s="210"/>
      <c r="K91" s="210"/>
      <c r="L91" s="210"/>
      <c r="M91" s="210"/>
      <c r="N91" s="217"/>
      <c r="O91" s="217"/>
      <c r="P91" s="217"/>
      <c r="Q91" s="217"/>
      <c r="R91" s="210"/>
      <c r="S91" s="210"/>
      <c r="T91" s="210"/>
      <c r="U91" s="210"/>
      <c r="V91" s="210"/>
      <c r="W91" s="210"/>
      <c r="X91" s="210"/>
      <c r="Y91" s="210"/>
      <c r="Z91" s="211"/>
      <c r="AA91" s="211"/>
      <c r="AB91" s="211"/>
      <c r="AC91" s="211"/>
      <c r="AD91" s="211"/>
      <c r="AE91" s="211"/>
      <c r="AF91" s="211"/>
      <c r="AG91" s="211" t="s">
        <v>205</v>
      </c>
      <c r="AH91" s="211">
        <v>0.0</v>
      </c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</row>
    <row r="92" ht="12.0" customHeight="1" outlineLevel="3">
      <c r="A92" s="212"/>
      <c r="B92" s="213"/>
      <c r="C92" s="214" t="s">
        <v>570</v>
      </c>
      <c r="D92" s="215"/>
      <c r="E92" s="216">
        <v>6.8766</v>
      </c>
      <c r="F92" s="210"/>
      <c r="G92" s="210"/>
      <c r="H92" s="210"/>
      <c r="I92" s="210"/>
      <c r="J92" s="210"/>
      <c r="K92" s="210"/>
      <c r="L92" s="210"/>
      <c r="M92" s="210"/>
      <c r="N92" s="217"/>
      <c r="O92" s="217"/>
      <c r="P92" s="217"/>
      <c r="Q92" s="217"/>
      <c r="R92" s="210"/>
      <c r="S92" s="210"/>
      <c r="T92" s="210"/>
      <c r="U92" s="210"/>
      <c r="V92" s="210"/>
      <c r="W92" s="210"/>
      <c r="X92" s="210"/>
      <c r="Y92" s="210"/>
      <c r="Z92" s="211"/>
      <c r="AA92" s="211"/>
      <c r="AB92" s="211"/>
      <c r="AC92" s="211"/>
      <c r="AD92" s="211"/>
      <c r="AE92" s="211"/>
      <c r="AF92" s="211"/>
      <c r="AG92" s="211" t="s">
        <v>205</v>
      </c>
      <c r="AH92" s="211">
        <v>0.0</v>
      </c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ht="12.0" customHeight="1" outlineLevel="3">
      <c r="A93" s="212"/>
      <c r="B93" s="213"/>
      <c r="C93" s="214" t="s">
        <v>571</v>
      </c>
      <c r="D93" s="215"/>
      <c r="E93" s="216">
        <v>17.898</v>
      </c>
      <c r="F93" s="210"/>
      <c r="G93" s="210"/>
      <c r="H93" s="210"/>
      <c r="I93" s="210"/>
      <c r="J93" s="210"/>
      <c r="K93" s="210"/>
      <c r="L93" s="210"/>
      <c r="M93" s="210"/>
      <c r="N93" s="217"/>
      <c r="O93" s="217"/>
      <c r="P93" s="217"/>
      <c r="Q93" s="217"/>
      <c r="R93" s="210"/>
      <c r="S93" s="210"/>
      <c r="T93" s="210"/>
      <c r="U93" s="210"/>
      <c r="V93" s="210"/>
      <c r="W93" s="210"/>
      <c r="X93" s="210"/>
      <c r="Y93" s="210"/>
      <c r="Z93" s="211"/>
      <c r="AA93" s="211"/>
      <c r="AB93" s="211"/>
      <c r="AC93" s="211"/>
      <c r="AD93" s="211"/>
      <c r="AE93" s="211"/>
      <c r="AF93" s="211"/>
      <c r="AG93" s="211" t="s">
        <v>205</v>
      </c>
      <c r="AH93" s="211">
        <v>0.0</v>
      </c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</row>
    <row r="94" ht="12.0" customHeight="1" outlineLevel="3">
      <c r="A94" s="212"/>
      <c r="B94" s="213"/>
      <c r="C94" s="214" t="s">
        <v>572</v>
      </c>
      <c r="D94" s="215"/>
      <c r="E94" s="216">
        <v>34.2</v>
      </c>
      <c r="F94" s="210"/>
      <c r="G94" s="210"/>
      <c r="H94" s="210"/>
      <c r="I94" s="210"/>
      <c r="J94" s="210"/>
      <c r="K94" s="210"/>
      <c r="L94" s="210"/>
      <c r="M94" s="210"/>
      <c r="N94" s="217"/>
      <c r="O94" s="217"/>
      <c r="P94" s="217"/>
      <c r="Q94" s="217"/>
      <c r="R94" s="210"/>
      <c r="S94" s="210"/>
      <c r="T94" s="210"/>
      <c r="U94" s="210"/>
      <c r="V94" s="210"/>
      <c r="W94" s="210"/>
      <c r="X94" s="210"/>
      <c r="Y94" s="210"/>
      <c r="Z94" s="211"/>
      <c r="AA94" s="211"/>
      <c r="AB94" s="211"/>
      <c r="AC94" s="211"/>
      <c r="AD94" s="211"/>
      <c r="AE94" s="211"/>
      <c r="AF94" s="211"/>
      <c r="AG94" s="211" t="s">
        <v>205</v>
      </c>
      <c r="AH94" s="211">
        <v>0.0</v>
      </c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ht="12.0" customHeight="1" outlineLevel="3">
      <c r="A95" s="212"/>
      <c r="B95" s="213"/>
      <c r="C95" s="247" t="s">
        <v>573</v>
      </c>
      <c r="D95" s="248"/>
      <c r="E95" s="249">
        <v>58.9746</v>
      </c>
      <c r="F95" s="210"/>
      <c r="G95" s="210"/>
      <c r="H95" s="210"/>
      <c r="I95" s="210"/>
      <c r="J95" s="210"/>
      <c r="K95" s="210"/>
      <c r="L95" s="210"/>
      <c r="M95" s="210"/>
      <c r="N95" s="217"/>
      <c r="O95" s="217"/>
      <c r="P95" s="217"/>
      <c r="Q95" s="217"/>
      <c r="R95" s="210"/>
      <c r="S95" s="210"/>
      <c r="T95" s="210"/>
      <c r="U95" s="210"/>
      <c r="V95" s="210"/>
      <c r="W95" s="210"/>
      <c r="X95" s="210"/>
      <c r="Y95" s="210"/>
      <c r="Z95" s="211"/>
      <c r="AA95" s="211"/>
      <c r="AB95" s="211"/>
      <c r="AC95" s="211"/>
      <c r="AD95" s="211"/>
      <c r="AE95" s="211"/>
      <c r="AF95" s="211"/>
      <c r="AG95" s="211" t="s">
        <v>205</v>
      </c>
      <c r="AH95" s="211">
        <v>1.0</v>
      </c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ht="12.0" customHeight="1" outlineLevel="3">
      <c r="A96" s="212"/>
      <c r="B96" s="213"/>
      <c r="C96" s="250" t="s">
        <v>574</v>
      </c>
      <c r="D96" s="251"/>
      <c r="E96" s="252">
        <v>648.7206</v>
      </c>
      <c r="F96" s="210"/>
      <c r="G96" s="210"/>
      <c r="H96" s="210"/>
      <c r="I96" s="210"/>
      <c r="J96" s="210"/>
      <c r="K96" s="210"/>
      <c r="L96" s="210"/>
      <c r="M96" s="210"/>
      <c r="N96" s="217"/>
      <c r="O96" s="217"/>
      <c r="P96" s="217"/>
      <c r="Q96" s="217"/>
      <c r="R96" s="210"/>
      <c r="S96" s="210"/>
      <c r="T96" s="210"/>
      <c r="U96" s="210"/>
      <c r="V96" s="210"/>
      <c r="W96" s="210"/>
      <c r="X96" s="210"/>
      <c r="Y96" s="210"/>
      <c r="Z96" s="211"/>
      <c r="AA96" s="211"/>
      <c r="AB96" s="211"/>
      <c r="AC96" s="211"/>
      <c r="AD96" s="211"/>
      <c r="AE96" s="211"/>
      <c r="AF96" s="211"/>
      <c r="AG96" s="211" t="s">
        <v>205</v>
      </c>
      <c r="AH96" s="211">
        <v>4.0</v>
      </c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</row>
    <row r="97" ht="12.0" customHeight="1">
      <c r="A97" s="174"/>
      <c r="B97" s="178"/>
      <c r="C97" s="226"/>
      <c r="D97" s="180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AE97" s="151">
        <v>12.0</v>
      </c>
      <c r="AF97" s="151">
        <v>21.0</v>
      </c>
      <c r="AG97" s="151" t="s">
        <v>181</v>
      </c>
    </row>
    <row r="98" ht="12.0" customHeight="1">
      <c r="A98" s="227"/>
      <c r="B98" s="228" t="s">
        <v>14</v>
      </c>
      <c r="C98" s="229"/>
      <c r="D98" s="230"/>
      <c r="E98" s="231"/>
      <c r="F98" s="231"/>
      <c r="G98" s="232">
        <f>G8+G27+G46+G55+G65+G69+G71+G80+G83</f>
        <v>637823.08</v>
      </c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AE98" s="151">
        <f>SUMIF(L7:L96,AE97,G7:G96)</f>
        <v>0</v>
      </c>
      <c r="AF98" s="151">
        <f>SUMIF(L7:L96,AF97,G7:G96)</f>
        <v>637823.08</v>
      </c>
      <c r="AG98" s="151" t="s">
        <v>224</v>
      </c>
    </row>
    <row r="99" ht="12.0" customHeight="1">
      <c r="A99" s="174"/>
      <c r="B99" s="178"/>
      <c r="C99" s="226"/>
      <c r="D99" s="180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</row>
    <row r="100" ht="12.0" customHeight="1">
      <c r="A100" s="174"/>
      <c r="B100" s="178"/>
      <c r="C100" s="226"/>
      <c r="D100" s="180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</row>
    <row r="101" ht="12.0" customHeight="1">
      <c r="A101" s="174" t="s">
        <v>225</v>
      </c>
      <c r="D101" s="180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</row>
    <row r="102" ht="12.0" customHeight="1">
      <c r="A102" s="233"/>
      <c r="B102" s="30"/>
      <c r="C102" s="30"/>
      <c r="D102" s="30"/>
      <c r="E102" s="30"/>
      <c r="F102" s="30"/>
      <c r="G102" s="23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AG102" s="151" t="s">
        <v>226</v>
      </c>
    </row>
    <row r="103" ht="12.0" customHeight="1">
      <c r="A103" s="235"/>
      <c r="G103" s="236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</row>
    <row r="104" ht="12.0" customHeight="1">
      <c r="A104" s="235"/>
      <c r="G104" s="236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</row>
    <row r="105" ht="12.0" customHeight="1">
      <c r="A105" s="235"/>
      <c r="G105" s="236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</row>
    <row r="106" ht="12.0" customHeight="1">
      <c r="A106" s="237"/>
      <c r="B106" s="41"/>
      <c r="C106" s="41"/>
      <c r="D106" s="41"/>
      <c r="E106" s="41"/>
      <c r="F106" s="41"/>
      <c r="G106" s="238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</row>
    <row r="107" ht="12.0" customHeight="1">
      <c r="A107" s="174"/>
      <c r="B107" s="178"/>
      <c r="C107" s="226"/>
      <c r="D107" s="180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</row>
    <row r="108" ht="12.0" customHeight="1">
      <c r="B108" s="183"/>
      <c r="C108" s="239"/>
      <c r="D108" s="123"/>
      <c r="AG108" s="151" t="s">
        <v>227</v>
      </c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  <c r="D258" s="123"/>
    </row>
    <row r="259" ht="12.0" customHeight="1">
      <c r="B259" s="183"/>
      <c r="C259" s="183"/>
      <c r="D259" s="123"/>
    </row>
    <row r="260" ht="12.0" customHeight="1">
      <c r="B260" s="183"/>
      <c r="C260" s="183"/>
      <c r="D260" s="123"/>
    </row>
    <row r="261" ht="12.0" customHeight="1">
      <c r="B261" s="183"/>
      <c r="C261" s="183"/>
      <c r="D261" s="123"/>
    </row>
    <row r="262" ht="12.0" customHeight="1">
      <c r="B262" s="183"/>
      <c r="C262" s="183"/>
      <c r="D262" s="123"/>
    </row>
    <row r="263" ht="12.0" customHeight="1">
      <c r="B263" s="183"/>
      <c r="C263" s="183"/>
      <c r="D263" s="123"/>
    </row>
    <row r="264" ht="12.0" customHeight="1">
      <c r="B264" s="183"/>
      <c r="C264" s="183"/>
      <c r="D264" s="123"/>
    </row>
    <row r="265" ht="12.0" customHeight="1">
      <c r="B265" s="183"/>
      <c r="C265" s="183"/>
      <c r="D265" s="123"/>
    </row>
    <row r="266" ht="12.0" customHeight="1">
      <c r="B266" s="183"/>
      <c r="C266" s="183"/>
      <c r="D266" s="123"/>
    </row>
    <row r="267" ht="12.0" customHeight="1">
      <c r="B267" s="183"/>
      <c r="C267" s="183"/>
      <c r="D267" s="123"/>
    </row>
    <row r="268" ht="12.0" customHeight="1">
      <c r="B268" s="183"/>
      <c r="C268" s="183"/>
      <c r="D268" s="123"/>
    </row>
    <row r="269" ht="12.0" customHeight="1">
      <c r="B269" s="183"/>
      <c r="C269" s="183"/>
      <c r="D269" s="123"/>
    </row>
    <row r="270" ht="12.0" customHeight="1">
      <c r="B270" s="183"/>
      <c r="C270" s="183"/>
      <c r="D270" s="123"/>
    </row>
    <row r="271" ht="12.0" customHeight="1">
      <c r="B271" s="183"/>
      <c r="C271" s="183"/>
      <c r="D271" s="123"/>
    </row>
    <row r="272" ht="12.0" customHeight="1">
      <c r="B272" s="183"/>
      <c r="C272" s="183"/>
      <c r="D272" s="123"/>
    </row>
    <row r="273" ht="12.0" customHeight="1">
      <c r="B273" s="183"/>
      <c r="C273" s="183"/>
      <c r="D273" s="123"/>
    </row>
    <row r="274" ht="12.0" customHeight="1">
      <c r="B274" s="183"/>
      <c r="C274" s="183"/>
      <c r="D274" s="123"/>
    </row>
    <row r="275" ht="12.0" customHeight="1">
      <c r="B275" s="183"/>
      <c r="C275" s="183"/>
      <c r="D275" s="123"/>
    </row>
    <row r="276" ht="12.0" customHeight="1">
      <c r="B276" s="183"/>
      <c r="C276" s="183"/>
      <c r="D276" s="123"/>
    </row>
    <row r="277" ht="12.0" customHeight="1">
      <c r="B277" s="183"/>
      <c r="C277" s="183"/>
      <c r="D277" s="123"/>
    </row>
    <row r="278" ht="12.0" customHeight="1">
      <c r="B278" s="183"/>
      <c r="C278" s="183"/>
      <c r="D278" s="123"/>
    </row>
    <row r="279" ht="12.0" customHeight="1">
      <c r="B279" s="183"/>
      <c r="C279" s="183"/>
      <c r="D279" s="123"/>
    </row>
    <row r="280" ht="12.0" customHeight="1">
      <c r="B280" s="183"/>
      <c r="C280" s="183"/>
      <c r="D280" s="123"/>
    </row>
    <row r="281" ht="12.0" customHeight="1">
      <c r="B281" s="183"/>
      <c r="C281" s="183"/>
      <c r="D281" s="123"/>
    </row>
    <row r="282" ht="12.0" customHeight="1">
      <c r="B282" s="183"/>
      <c r="C282" s="183"/>
      <c r="D282" s="123"/>
    </row>
    <row r="283" ht="12.0" customHeight="1">
      <c r="B283" s="183"/>
      <c r="C283" s="183"/>
      <c r="D283" s="123"/>
    </row>
    <row r="284" ht="12.0" customHeight="1">
      <c r="B284" s="183"/>
      <c r="C284" s="183"/>
      <c r="D284" s="123"/>
    </row>
    <row r="285" ht="12.0" customHeight="1">
      <c r="B285" s="183"/>
      <c r="C285" s="183"/>
      <c r="D285" s="123"/>
    </row>
    <row r="286" ht="12.0" customHeight="1">
      <c r="B286" s="183"/>
      <c r="C286" s="183"/>
      <c r="D286" s="123"/>
    </row>
    <row r="287" ht="12.0" customHeight="1">
      <c r="B287" s="183"/>
      <c r="C287" s="183"/>
      <c r="D287" s="123"/>
    </row>
    <row r="288" ht="12.0" customHeight="1">
      <c r="B288" s="183"/>
      <c r="C288" s="183"/>
      <c r="D288" s="123"/>
    </row>
    <row r="289" ht="12.0" customHeight="1">
      <c r="B289" s="183"/>
      <c r="C289" s="183"/>
      <c r="D289" s="123"/>
    </row>
    <row r="290" ht="12.0" customHeight="1">
      <c r="B290" s="183"/>
      <c r="C290" s="183"/>
      <c r="D290" s="123"/>
    </row>
    <row r="291" ht="12.0" customHeight="1">
      <c r="B291" s="183"/>
      <c r="C291" s="183"/>
      <c r="D291" s="123"/>
    </row>
    <row r="292" ht="12.0" customHeight="1">
      <c r="B292" s="183"/>
      <c r="C292" s="183"/>
      <c r="D292" s="123"/>
    </row>
    <row r="293" ht="12.0" customHeight="1">
      <c r="B293" s="183"/>
      <c r="C293" s="183"/>
      <c r="D293" s="123"/>
    </row>
    <row r="294" ht="12.0" customHeight="1">
      <c r="B294" s="183"/>
      <c r="C294" s="183"/>
      <c r="D294" s="123"/>
    </row>
    <row r="295" ht="12.0" customHeight="1">
      <c r="B295" s="183"/>
      <c r="C295" s="183"/>
      <c r="D295" s="123"/>
    </row>
    <row r="296" ht="12.0" customHeight="1">
      <c r="B296" s="183"/>
      <c r="C296" s="183"/>
      <c r="D296" s="123"/>
    </row>
    <row r="297" ht="12.0" customHeight="1">
      <c r="B297" s="183"/>
      <c r="C297" s="183"/>
      <c r="D297" s="123"/>
    </row>
    <row r="298" ht="12.0" customHeight="1">
      <c r="B298" s="183"/>
      <c r="C298" s="183"/>
      <c r="D298" s="123"/>
    </row>
    <row r="299" ht="12.0" customHeight="1">
      <c r="B299" s="183"/>
      <c r="C299" s="183"/>
      <c r="D299" s="123"/>
    </row>
    <row r="300" ht="12.0" customHeight="1">
      <c r="B300" s="183"/>
      <c r="C300" s="183"/>
      <c r="D300" s="123"/>
    </row>
    <row r="301" ht="12.0" customHeight="1">
      <c r="B301" s="183"/>
      <c r="C301" s="183"/>
      <c r="D301" s="123"/>
    </row>
    <row r="302" ht="12.0" customHeight="1">
      <c r="B302" s="183"/>
      <c r="C302" s="183"/>
      <c r="D302" s="123"/>
    </row>
    <row r="303" ht="12.0" customHeight="1">
      <c r="B303" s="183"/>
      <c r="C303" s="183"/>
      <c r="D303" s="123"/>
    </row>
    <row r="304" ht="12.0" customHeight="1">
      <c r="B304" s="183"/>
      <c r="C304" s="183"/>
      <c r="D304" s="123"/>
    </row>
    <row r="305" ht="12.0" customHeight="1">
      <c r="B305" s="183"/>
      <c r="C305" s="183"/>
      <c r="D305" s="123"/>
    </row>
    <row r="306" ht="12.0" customHeight="1">
      <c r="B306" s="183"/>
      <c r="C306" s="183"/>
      <c r="D306" s="123"/>
    </row>
    <row r="307" ht="12.0" customHeight="1">
      <c r="B307" s="183"/>
      <c r="C307" s="183"/>
      <c r="D307" s="123"/>
    </row>
    <row r="308" ht="12.0" customHeight="1">
      <c r="B308" s="183"/>
      <c r="C308" s="183"/>
      <c r="D308" s="12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8">
    <mergeCell ref="A1:G1"/>
    <mergeCell ref="C2:G2"/>
    <mergeCell ref="C3:G3"/>
    <mergeCell ref="C4:G4"/>
    <mergeCell ref="C17:G17"/>
    <mergeCell ref="C38:G38"/>
    <mergeCell ref="C51:G51"/>
    <mergeCell ref="C64:G64"/>
    <mergeCell ref="C73:G73"/>
    <mergeCell ref="A101:C101"/>
    <mergeCell ref="A102:G106"/>
    <mergeCell ref="C52:G52"/>
    <mergeCell ref="C53:G53"/>
    <mergeCell ref="C59:G59"/>
    <mergeCell ref="C60:G60"/>
    <mergeCell ref="C61:G61"/>
    <mergeCell ref="C62:G62"/>
    <mergeCell ref="C63:G63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4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63</v>
      </c>
      <c r="C4" s="186" t="s">
        <v>64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125</v>
      </c>
      <c r="C8" s="196" t="s">
        <v>126</v>
      </c>
      <c r="D8" s="197"/>
      <c r="E8" s="198"/>
      <c r="F8" s="199"/>
      <c r="G8" s="199">
        <f>SUMIF(AG9:AG28,"&lt;&gt;NOR",G9:G28)</f>
        <v>11788.31</v>
      </c>
      <c r="H8" s="199"/>
      <c r="I8" s="199">
        <f>SUM(I9:I28)</f>
        <v>6020.06</v>
      </c>
      <c r="J8" s="199"/>
      <c r="K8" s="199">
        <f>SUM(K9:K28)</f>
        <v>5768.25</v>
      </c>
      <c r="L8" s="199"/>
      <c r="M8" s="199">
        <f>SUM(M9:M28)</f>
        <v>14263.8551</v>
      </c>
      <c r="N8" s="198"/>
      <c r="O8" s="198">
        <f>SUM(O9:O28)</f>
        <v>4.49</v>
      </c>
      <c r="P8" s="198"/>
      <c r="Q8" s="198">
        <f>SUM(Q9:Q28)</f>
        <v>0</v>
      </c>
      <c r="R8" s="199"/>
      <c r="S8" s="199"/>
      <c r="T8" s="200"/>
      <c r="U8" s="201"/>
      <c r="V8" s="201">
        <f>SUM(V9:V28)</f>
        <v>8.38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575</v>
      </c>
      <c r="C9" s="204" t="s">
        <v>576</v>
      </c>
      <c r="D9" s="205" t="s">
        <v>199</v>
      </c>
      <c r="E9" s="206">
        <v>1.25917</v>
      </c>
      <c r="F9" s="207">
        <v>3570.0</v>
      </c>
      <c r="G9" s="208">
        <f>ROUND(E9*F9,2)</f>
        <v>4495.24</v>
      </c>
      <c r="H9" s="207">
        <v>3135.28</v>
      </c>
      <c r="I9" s="208">
        <f>ROUND(E9*H9,2)</f>
        <v>3947.85</v>
      </c>
      <c r="J9" s="207">
        <v>434.72</v>
      </c>
      <c r="K9" s="208">
        <f>ROUND(E9*J9,2)</f>
        <v>547.39</v>
      </c>
      <c r="L9" s="208">
        <v>21.0</v>
      </c>
      <c r="M9" s="208">
        <f>G9*(1+L9/100)</f>
        <v>5439.2404</v>
      </c>
      <c r="N9" s="206">
        <v>2.525</v>
      </c>
      <c r="O9" s="206">
        <f>ROUND(E9*N9,2)</f>
        <v>3.18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0.48</v>
      </c>
      <c r="V9" s="210">
        <f>ROUND(E9*U9,2)</f>
        <v>0.6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</row>
    <row r="10" ht="12.0" customHeight="1" outlineLevel="2">
      <c r="A10" s="212"/>
      <c r="B10" s="213"/>
      <c r="C10" s="240" t="s">
        <v>577</v>
      </c>
      <c r="D10" s="30"/>
      <c r="E10" s="30"/>
      <c r="F10" s="30"/>
      <c r="G10" s="3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280</v>
      </c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</row>
    <row r="11" ht="12.0" customHeight="1" outlineLevel="2">
      <c r="A11" s="212"/>
      <c r="B11" s="213"/>
      <c r="C11" s="214" t="s">
        <v>578</v>
      </c>
      <c r="D11" s="215"/>
      <c r="E11" s="216"/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</row>
    <row r="12" ht="12.0" customHeight="1" outlineLevel="3">
      <c r="A12" s="212"/>
      <c r="B12" s="213"/>
      <c r="C12" s="214" t="s">
        <v>579</v>
      </c>
      <c r="D12" s="215"/>
      <c r="E12" s="216">
        <v>1.25918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</row>
    <row r="13" ht="12.0" customHeight="1" outlineLevel="1">
      <c r="A13" s="202">
        <v>2.0</v>
      </c>
      <c r="B13" s="203" t="s">
        <v>515</v>
      </c>
      <c r="C13" s="204" t="s">
        <v>516</v>
      </c>
      <c r="D13" s="205" t="s">
        <v>238</v>
      </c>
      <c r="E13" s="206">
        <v>4.3125</v>
      </c>
      <c r="F13" s="207">
        <v>934.0</v>
      </c>
      <c r="G13" s="208">
        <f>ROUND(E13*F13,2)</f>
        <v>4027.88</v>
      </c>
      <c r="H13" s="207">
        <v>240.8</v>
      </c>
      <c r="I13" s="208">
        <f>ROUND(E13*H13,2)</f>
        <v>1038.45</v>
      </c>
      <c r="J13" s="207">
        <v>693.2</v>
      </c>
      <c r="K13" s="208">
        <f>ROUND(E13*J13,2)</f>
        <v>2989.43</v>
      </c>
      <c r="L13" s="208">
        <v>21.0</v>
      </c>
      <c r="M13" s="208">
        <f>G13*(1+L13/100)</f>
        <v>4873.7348</v>
      </c>
      <c r="N13" s="206">
        <v>0.03915</v>
      </c>
      <c r="O13" s="206">
        <f>ROUND(E13*N13,2)</f>
        <v>0.17</v>
      </c>
      <c r="P13" s="206">
        <v>0.0</v>
      </c>
      <c r="Q13" s="206">
        <f>ROUND(E13*P13,2)</f>
        <v>0</v>
      </c>
      <c r="R13" s="208"/>
      <c r="S13" s="208" t="s">
        <v>200</v>
      </c>
      <c r="T13" s="209" t="s">
        <v>200</v>
      </c>
      <c r="U13" s="210">
        <v>1.05</v>
      </c>
      <c r="V13" s="210">
        <f>ROUND(E13*U13,2)</f>
        <v>4.53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203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</row>
    <row r="14" ht="12.0" customHeight="1" outlineLevel="2">
      <c r="A14" s="212"/>
      <c r="B14" s="213"/>
      <c r="C14" s="214" t="s">
        <v>578</v>
      </c>
      <c r="D14" s="215"/>
      <c r="E14" s="216"/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</row>
    <row r="15" ht="12.0" customHeight="1" outlineLevel="3">
      <c r="A15" s="212"/>
      <c r="B15" s="213"/>
      <c r="C15" s="214" t="s">
        <v>580</v>
      </c>
      <c r="D15" s="215"/>
      <c r="E15" s="216">
        <v>4.3125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</row>
    <row r="16" ht="12.0" customHeight="1" outlineLevel="1">
      <c r="A16" s="202">
        <v>3.0</v>
      </c>
      <c r="B16" s="203" t="s">
        <v>581</v>
      </c>
      <c r="C16" s="204" t="s">
        <v>582</v>
      </c>
      <c r="D16" s="205" t="s">
        <v>238</v>
      </c>
      <c r="E16" s="206">
        <v>4.3125</v>
      </c>
      <c r="F16" s="207">
        <v>209.0</v>
      </c>
      <c r="G16" s="208">
        <f>ROUND(E16*F16,2)</f>
        <v>901.31</v>
      </c>
      <c r="H16" s="207">
        <v>0.0</v>
      </c>
      <c r="I16" s="208">
        <f>ROUND(E16*H16,2)</f>
        <v>0</v>
      </c>
      <c r="J16" s="207">
        <v>209.0</v>
      </c>
      <c r="K16" s="208">
        <f>ROUND(E16*J16,2)</f>
        <v>901.31</v>
      </c>
      <c r="L16" s="208">
        <v>21.0</v>
      </c>
      <c r="M16" s="208">
        <f>G16*(1+L16/100)</f>
        <v>1090.5851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0.32</v>
      </c>
      <c r="V16" s="210">
        <f>ROUND(E16*U16,2)</f>
        <v>1.38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</row>
    <row r="17" ht="12.0" customHeight="1" outlineLevel="2">
      <c r="A17" s="212"/>
      <c r="B17" s="213"/>
      <c r="C17" s="240" t="s">
        <v>520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</row>
    <row r="18" ht="12.0" customHeight="1" outlineLevel="1">
      <c r="A18" s="202">
        <v>4.0</v>
      </c>
      <c r="B18" s="203" t="s">
        <v>583</v>
      </c>
      <c r="C18" s="204" t="s">
        <v>584</v>
      </c>
      <c r="D18" s="205" t="s">
        <v>238</v>
      </c>
      <c r="E18" s="206">
        <v>5.0367</v>
      </c>
      <c r="F18" s="207">
        <v>105.5</v>
      </c>
      <c r="G18" s="208">
        <f>ROUND(E18*F18,2)</f>
        <v>531.37</v>
      </c>
      <c r="H18" s="207">
        <v>73.16</v>
      </c>
      <c r="I18" s="208">
        <f>ROUND(E18*H18,2)</f>
        <v>368.48</v>
      </c>
      <c r="J18" s="207">
        <v>32.34</v>
      </c>
      <c r="K18" s="208">
        <f>ROUND(E18*J18,2)</f>
        <v>162.89</v>
      </c>
      <c r="L18" s="208">
        <v>21.0</v>
      </c>
      <c r="M18" s="208">
        <f>G18*(1+L18/100)</f>
        <v>642.9577</v>
      </c>
      <c r="N18" s="206">
        <v>0.161</v>
      </c>
      <c r="O18" s="206">
        <f>ROUND(E18*N18,2)</f>
        <v>0.81</v>
      </c>
      <c r="P18" s="206">
        <v>0.0</v>
      </c>
      <c r="Q18" s="206">
        <f>ROUND(E18*P18,2)</f>
        <v>0</v>
      </c>
      <c r="R18" s="208"/>
      <c r="S18" s="208" t="s">
        <v>200</v>
      </c>
      <c r="T18" s="209" t="s">
        <v>200</v>
      </c>
      <c r="U18" s="210">
        <v>0.02</v>
      </c>
      <c r="V18" s="210">
        <f>ROUND(E18*U18,2)</f>
        <v>0.1</v>
      </c>
      <c r="W18" s="210"/>
      <c r="X18" s="210" t="s">
        <v>201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203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</row>
    <row r="19" ht="12.0" customHeight="1" outlineLevel="2">
      <c r="A19" s="212"/>
      <c r="B19" s="213"/>
      <c r="C19" s="214" t="s">
        <v>578</v>
      </c>
      <c r="D19" s="215"/>
      <c r="E19" s="216"/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</row>
    <row r="20" ht="12.0" customHeight="1" outlineLevel="3">
      <c r="A20" s="212"/>
      <c r="B20" s="213"/>
      <c r="C20" s="214" t="s">
        <v>585</v>
      </c>
      <c r="D20" s="215"/>
      <c r="E20" s="216">
        <v>5.0367</v>
      </c>
      <c r="F20" s="210"/>
      <c r="G20" s="21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205</v>
      </c>
      <c r="AH20" s="211">
        <v>0.0</v>
      </c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</row>
    <row r="21" ht="12.0" customHeight="1" outlineLevel="1">
      <c r="A21" s="202">
        <v>5.0</v>
      </c>
      <c r="B21" s="203" t="s">
        <v>586</v>
      </c>
      <c r="C21" s="204" t="s">
        <v>587</v>
      </c>
      <c r="D21" s="205" t="s">
        <v>199</v>
      </c>
      <c r="E21" s="206">
        <v>0.11025</v>
      </c>
      <c r="F21" s="207">
        <v>3570.0</v>
      </c>
      <c r="G21" s="208">
        <f>ROUND(E21*F21,2)</f>
        <v>393.59</v>
      </c>
      <c r="H21" s="207">
        <v>3135.28</v>
      </c>
      <c r="I21" s="208">
        <f>ROUND(E21*H21,2)</f>
        <v>345.66</v>
      </c>
      <c r="J21" s="207">
        <v>434.72</v>
      </c>
      <c r="K21" s="208">
        <f>ROUND(E21*J21,2)</f>
        <v>47.93</v>
      </c>
      <c r="L21" s="208">
        <v>21.0</v>
      </c>
      <c r="M21" s="208">
        <f>G21*(1+L21/100)</f>
        <v>476.2439</v>
      </c>
      <c r="N21" s="206">
        <v>2.525</v>
      </c>
      <c r="O21" s="206">
        <f>ROUND(E21*N21,2)</f>
        <v>0.28</v>
      </c>
      <c r="P21" s="206">
        <v>0.0</v>
      </c>
      <c r="Q21" s="206">
        <f>ROUND(E21*P21,2)</f>
        <v>0</v>
      </c>
      <c r="R21" s="208"/>
      <c r="S21" s="208" t="s">
        <v>200</v>
      </c>
      <c r="T21" s="209" t="s">
        <v>200</v>
      </c>
      <c r="U21" s="210">
        <v>0.477</v>
      </c>
      <c r="V21" s="210">
        <f>ROUND(E21*U21,2)</f>
        <v>0.05</v>
      </c>
      <c r="W21" s="210"/>
      <c r="X21" s="210" t="s">
        <v>201</v>
      </c>
      <c r="Y21" s="210" t="s">
        <v>202</v>
      </c>
      <c r="Z21" s="211"/>
      <c r="AA21" s="211"/>
      <c r="AB21" s="211"/>
      <c r="AC21" s="211"/>
      <c r="AD21" s="211"/>
      <c r="AE21" s="211"/>
      <c r="AF21" s="211"/>
      <c r="AG21" s="211" t="s">
        <v>203</v>
      </c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</row>
    <row r="22" ht="12.0" customHeight="1" outlineLevel="2">
      <c r="A22" s="212"/>
      <c r="B22" s="213"/>
      <c r="C22" s="214" t="s">
        <v>578</v>
      </c>
      <c r="D22" s="215"/>
      <c r="E22" s="216"/>
      <c r="F22" s="210"/>
      <c r="G22" s="21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205</v>
      </c>
      <c r="AH22" s="211">
        <v>0.0</v>
      </c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</row>
    <row r="23" ht="12.0" customHeight="1" outlineLevel="3">
      <c r="A23" s="212"/>
      <c r="B23" s="213"/>
      <c r="C23" s="214" t="s">
        <v>588</v>
      </c>
      <c r="D23" s="215"/>
      <c r="E23" s="216">
        <v>0.11025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</row>
    <row r="24" ht="12.0" customHeight="1" outlineLevel="1">
      <c r="A24" s="202">
        <v>6.0</v>
      </c>
      <c r="B24" s="203" t="s">
        <v>426</v>
      </c>
      <c r="C24" s="204" t="s">
        <v>427</v>
      </c>
      <c r="D24" s="205" t="s">
        <v>238</v>
      </c>
      <c r="E24" s="206">
        <v>1.26</v>
      </c>
      <c r="F24" s="207">
        <v>933.0</v>
      </c>
      <c r="G24" s="208">
        <f>ROUND(E24*F24,2)</f>
        <v>1175.58</v>
      </c>
      <c r="H24" s="207">
        <v>253.67</v>
      </c>
      <c r="I24" s="208">
        <f>ROUND(E24*H24,2)</f>
        <v>319.62</v>
      </c>
      <c r="J24" s="207">
        <v>679.33</v>
      </c>
      <c r="K24" s="208">
        <f>ROUND(E24*J24,2)</f>
        <v>855.96</v>
      </c>
      <c r="L24" s="208">
        <v>21.0</v>
      </c>
      <c r="M24" s="208">
        <f>G24*(1+L24/100)</f>
        <v>1422.4518</v>
      </c>
      <c r="N24" s="206">
        <v>0.03919</v>
      </c>
      <c r="O24" s="206">
        <f>ROUND(E24*N24,2)</f>
        <v>0.05</v>
      </c>
      <c r="P24" s="206">
        <v>0.0</v>
      </c>
      <c r="Q24" s="206">
        <f>ROUND(E24*P24,2)</f>
        <v>0</v>
      </c>
      <c r="R24" s="208"/>
      <c r="S24" s="208" t="s">
        <v>200</v>
      </c>
      <c r="T24" s="209" t="s">
        <v>200</v>
      </c>
      <c r="U24" s="210">
        <v>1.05</v>
      </c>
      <c r="V24" s="210">
        <f>ROUND(E24*U24,2)</f>
        <v>1.32</v>
      </c>
      <c r="W24" s="210"/>
      <c r="X24" s="210" t="s">
        <v>201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203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</row>
    <row r="25" ht="12.0" customHeight="1" outlineLevel="2">
      <c r="A25" s="212"/>
      <c r="B25" s="213"/>
      <c r="C25" s="214" t="s">
        <v>578</v>
      </c>
      <c r="D25" s="215"/>
      <c r="E25" s="216"/>
      <c r="F25" s="210"/>
      <c r="G25" s="210"/>
      <c r="H25" s="210"/>
      <c r="I25" s="210"/>
      <c r="J25" s="210"/>
      <c r="K25" s="210"/>
      <c r="L25" s="210"/>
      <c r="M25" s="210"/>
      <c r="N25" s="217"/>
      <c r="O25" s="217"/>
      <c r="P25" s="217"/>
      <c r="Q25" s="217"/>
      <c r="R25" s="210"/>
      <c r="S25" s="210"/>
      <c r="T25" s="210"/>
      <c r="U25" s="210"/>
      <c r="V25" s="210"/>
      <c r="W25" s="210"/>
      <c r="X25" s="210"/>
      <c r="Y25" s="210"/>
      <c r="Z25" s="211"/>
      <c r="AA25" s="211"/>
      <c r="AB25" s="211"/>
      <c r="AC25" s="211"/>
      <c r="AD25" s="211"/>
      <c r="AE25" s="211"/>
      <c r="AF25" s="211"/>
      <c r="AG25" s="211" t="s">
        <v>205</v>
      </c>
      <c r="AH25" s="211">
        <v>0.0</v>
      </c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</row>
    <row r="26" ht="12.0" customHeight="1" outlineLevel="3">
      <c r="A26" s="212"/>
      <c r="B26" s="213"/>
      <c r="C26" s="214" t="s">
        <v>589</v>
      </c>
      <c r="D26" s="215"/>
      <c r="E26" s="216">
        <v>1.26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</row>
    <row r="27" ht="12.0" customHeight="1" outlineLevel="1">
      <c r="A27" s="202">
        <v>7.0</v>
      </c>
      <c r="B27" s="203" t="s">
        <v>429</v>
      </c>
      <c r="C27" s="204" t="s">
        <v>430</v>
      </c>
      <c r="D27" s="205" t="s">
        <v>238</v>
      </c>
      <c r="E27" s="206">
        <v>1.26</v>
      </c>
      <c r="F27" s="207">
        <v>209.0</v>
      </c>
      <c r="G27" s="208">
        <f>ROUND(E27*F27,2)</f>
        <v>263.34</v>
      </c>
      <c r="H27" s="207">
        <v>0.0</v>
      </c>
      <c r="I27" s="208">
        <f>ROUND(E27*H27,2)</f>
        <v>0</v>
      </c>
      <c r="J27" s="207">
        <v>209.0</v>
      </c>
      <c r="K27" s="208">
        <f>ROUND(E27*J27,2)</f>
        <v>263.34</v>
      </c>
      <c r="L27" s="208">
        <v>21.0</v>
      </c>
      <c r="M27" s="208">
        <f>G27*(1+L27/100)</f>
        <v>318.6414</v>
      </c>
      <c r="N27" s="206">
        <v>0.0</v>
      </c>
      <c r="O27" s="206">
        <f>ROUND(E27*N27,2)</f>
        <v>0</v>
      </c>
      <c r="P27" s="206">
        <v>0.0</v>
      </c>
      <c r="Q27" s="206">
        <f>ROUND(E27*P27,2)</f>
        <v>0</v>
      </c>
      <c r="R27" s="208"/>
      <c r="S27" s="208" t="s">
        <v>200</v>
      </c>
      <c r="T27" s="209" t="s">
        <v>200</v>
      </c>
      <c r="U27" s="210">
        <v>0.32</v>
      </c>
      <c r="V27" s="210">
        <f>ROUND(E27*U27,2)</f>
        <v>0.4</v>
      </c>
      <c r="W27" s="210"/>
      <c r="X27" s="210" t="s">
        <v>201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203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</row>
    <row r="28" ht="12.0" customHeight="1" outlineLevel="2">
      <c r="A28" s="212"/>
      <c r="B28" s="213"/>
      <c r="C28" s="240" t="s">
        <v>431</v>
      </c>
      <c r="D28" s="30"/>
      <c r="E28" s="30"/>
      <c r="F28" s="30"/>
      <c r="G28" s="3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280</v>
      </c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</row>
    <row r="29" ht="12.0" customHeight="1">
      <c r="A29" s="194" t="s">
        <v>195</v>
      </c>
      <c r="B29" s="195" t="s">
        <v>139</v>
      </c>
      <c r="C29" s="196" t="s">
        <v>140</v>
      </c>
      <c r="D29" s="197"/>
      <c r="E29" s="198"/>
      <c r="F29" s="199"/>
      <c r="G29" s="199">
        <f>SUMIF(AG30:AG39,"&lt;&gt;NOR",G30:G39)</f>
        <v>3122.72</v>
      </c>
      <c r="H29" s="199"/>
      <c r="I29" s="199">
        <f>SUM(I30:I39)</f>
        <v>1368.08</v>
      </c>
      <c r="J29" s="199"/>
      <c r="K29" s="199">
        <f>SUM(K30:K39)</f>
        <v>1754.64</v>
      </c>
      <c r="L29" s="199"/>
      <c r="M29" s="199">
        <f>SUM(M30:M39)</f>
        <v>3778.4912</v>
      </c>
      <c r="N29" s="198"/>
      <c r="O29" s="198">
        <f>SUM(O30:O39)</f>
        <v>0</v>
      </c>
      <c r="P29" s="198"/>
      <c r="Q29" s="198">
        <f>SUM(Q30:Q39)</f>
        <v>0</v>
      </c>
      <c r="R29" s="199"/>
      <c r="S29" s="199"/>
      <c r="T29" s="200"/>
      <c r="U29" s="201"/>
      <c r="V29" s="201">
        <f>SUM(V30:V39)</f>
        <v>2.16</v>
      </c>
      <c r="W29" s="201"/>
      <c r="X29" s="201"/>
      <c r="Y29" s="201"/>
      <c r="AG29" s="151" t="s">
        <v>196</v>
      </c>
    </row>
    <row r="30" ht="12.0" customHeight="1" outlineLevel="1">
      <c r="A30" s="202">
        <v>8.0</v>
      </c>
      <c r="B30" s="203" t="s">
        <v>590</v>
      </c>
      <c r="C30" s="204" t="s">
        <v>591</v>
      </c>
      <c r="D30" s="205" t="s">
        <v>410</v>
      </c>
      <c r="E30" s="206">
        <v>24.0</v>
      </c>
      <c r="F30" s="207">
        <v>124.0</v>
      </c>
      <c r="G30" s="208">
        <f>ROUND(E30*F30,2)</f>
        <v>2976</v>
      </c>
      <c r="H30" s="207">
        <v>50.89</v>
      </c>
      <c r="I30" s="208">
        <f>ROUND(E30*H30,2)</f>
        <v>1221.36</v>
      </c>
      <c r="J30" s="207">
        <v>73.11</v>
      </c>
      <c r="K30" s="208">
        <f>ROUND(E30*J30,2)</f>
        <v>1754.64</v>
      </c>
      <c r="L30" s="208">
        <v>21.0</v>
      </c>
      <c r="M30" s="208">
        <f>G30*(1+L30/100)</f>
        <v>3600.96</v>
      </c>
      <c r="N30" s="206">
        <v>1.0E-5</v>
      </c>
      <c r="O30" s="206">
        <f>ROUND(E30*N30,2)</f>
        <v>0</v>
      </c>
      <c r="P30" s="206">
        <v>0.0</v>
      </c>
      <c r="Q30" s="206">
        <f>ROUND(E30*P30,2)</f>
        <v>0</v>
      </c>
      <c r="R30" s="208"/>
      <c r="S30" s="208" t="s">
        <v>200</v>
      </c>
      <c r="T30" s="209" t="s">
        <v>200</v>
      </c>
      <c r="U30" s="210">
        <v>0.09</v>
      </c>
      <c r="V30" s="210">
        <f>ROUND(E30*U30,2)</f>
        <v>2.16</v>
      </c>
      <c r="W30" s="210"/>
      <c r="X30" s="210" t="s">
        <v>201</v>
      </c>
      <c r="Y30" s="210" t="s">
        <v>202</v>
      </c>
      <c r="Z30" s="211"/>
      <c r="AA30" s="211"/>
      <c r="AB30" s="211"/>
      <c r="AC30" s="211"/>
      <c r="AD30" s="211"/>
      <c r="AE30" s="211"/>
      <c r="AF30" s="211"/>
      <c r="AG30" s="211" t="s">
        <v>203</v>
      </c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</row>
    <row r="31" ht="12.0" customHeight="1" outlineLevel="2">
      <c r="A31" s="212"/>
      <c r="B31" s="213"/>
      <c r="C31" s="214" t="s">
        <v>592</v>
      </c>
      <c r="D31" s="215"/>
      <c r="E31" s="216"/>
      <c r="F31" s="210"/>
      <c r="G31" s="210"/>
      <c r="H31" s="210"/>
      <c r="I31" s="210"/>
      <c r="J31" s="210"/>
      <c r="K31" s="210"/>
      <c r="L31" s="210"/>
      <c r="M31" s="210"/>
      <c r="N31" s="217"/>
      <c r="O31" s="217"/>
      <c r="P31" s="217"/>
      <c r="Q31" s="217"/>
      <c r="R31" s="210"/>
      <c r="S31" s="210"/>
      <c r="T31" s="210"/>
      <c r="U31" s="210"/>
      <c r="V31" s="210"/>
      <c r="W31" s="210"/>
      <c r="X31" s="210"/>
      <c r="Y31" s="210"/>
      <c r="Z31" s="211"/>
      <c r="AA31" s="211"/>
      <c r="AB31" s="211"/>
      <c r="AC31" s="211"/>
      <c r="AD31" s="211"/>
      <c r="AE31" s="211"/>
      <c r="AF31" s="211"/>
      <c r="AG31" s="211" t="s">
        <v>205</v>
      </c>
      <c r="AH31" s="211">
        <v>0.0</v>
      </c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</row>
    <row r="32" ht="12.0" customHeight="1" outlineLevel="3">
      <c r="A32" s="212"/>
      <c r="B32" s="213"/>
      <c r="C32" s="214" t="s">
        <v>593</v>
      </c>
      <c r="D32" s="215"/>
      <c r="E32" s="216">
        <v>12.0</v>
      </c>
      <c r="F32" s="210"/>
      <c r="G32" s="210"/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205</v>
      </c>
      <c r="AH32" s="211">
        <v>0.0</v>
      </c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</row>
    <row r="33" ht="12.0" customHeight="1" outlineLevel="3">
      <c r="A33" s="212"/>
      <c r="B33" s="213"/>
      <c r="C33" s="214" t="s">
        <v>594</v>
      </c>
      <c r="D33" s="215"/>
      <c r="E33" s="216">
        <v>12.0</v>
      </c>
      <c r="F33" s="210"/>
      <c r="G33" s="210"/>
      <c r="H33" s="210"/>
      <c r="I33" s="210"/>
      <c r="J33" s="210"/>
      <c r="K33" s="210"/>
      <c r="L33" s="210"/>
      <c r="M33" s="210"/>
      <c r="N33" s="217"/>
      <c r="O33" s="217"/>
      <c r="P33" s="217"/>
      <c r="Q33" s="217"/>
      <c r="R33" s="210"/>
      <c r="S33" s="210"/>
      <c r="T33" s="210"/>
      <c r="U33" s="210"/>
      <c r="V33" s="210"/>
      <c r="W33" s="210"/>
      <c r="X33" s="210"/>
      <c r="Y33" s="210"/>
      <c r="Z33" s="211"/>
      <c r="AA33" s="211"/>
      <c r="AB33" s="211"/>
      <c r="AC33" s="211"/>
      <c r="AD33" s="211"/>
      <c r="AE33" s="211"/>
      <c r="AF33" s="211"/>
      <c r="AG33" s="211" t="s">
        <v>205</v>
      </c>
      <c r="AH33" s="211">
        <v>0.0</v>
      </c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</row>
    <row r="34" ht="12.0" customHeight="1" outlineLevel="1">
      <c r="A34" s="218">
        <v>9.0</v>
      </c>
      <c r="B34" s="219" t="s">
        <v>595</v>
      </c>
      <c r="C34" s="220" t="s">
        <v>596</v>
      </c>
      <c r="D34" s="221" t="s">
        <v>326</v>
      </c>
      <c r="E34" s="222">
        <v>4.0</v>
      </c>
      <c r="F34" s="223">
        <v>28.7</v>
      </c>
      <c r="G34" s="224">
        <f t="shared" ref="G34:G35" si="1">ROUND(E34*F34,2)</f>
        <v>114.8</v>
      </c>
      <c r="H34" s="223">
        <v>28.7</v>
      </c>
      <c r="I34" s="224">
        <f t="shared" ref="I34:I35" si="2">ROUND(E34*H34,2)</f>
        <v>114.8</v>
      </c>
      <c r="J34" s="223">
        <v>0.0</v>
      </c>
      <c r="K34" s="224">
        <f t="shared" ref="K34:K35" si="3">ROUND(E34*J34,2)</f>
        <v>0</v>
      </c>
      <c r="L34" s="224">
        <v>21.0</v>
      </c>
      <c r="M34" s="224">
        <f t="shared" ref="M34:M35" si="4">G34*(1+L34/100)</f>
        <v>138.908</v>
      </c>
      <c r="N34" s="222">
        <v>5.0E-4</v>
      </c>
      <c r="O34" s="222">
        <f t="shared" ref="O34:O35" si="5">ROUND(E34*N34,2)</f>
        <v>0</v>
      </c>
      <c r="P34" s="222">
        <v>0.0</v>
      </c>
      <c r="Q34" s="222">
        <f t="shared" ref="Q34:Q35" si="6">ROUND(E34*P34,2)</f>
        <v>0</v>
      </c>
      <c r="R34" s="224" t="s">
        <v>300</v>
      </c>
      <c r="S34" s="224" t="s">
        <v>200</v>
      </c>
      <c r="T34" s="225" t="s">
        <v>200</v>
      </c>
      <c r="U34" s="210">
        <v>0.0</v>
      </c>
      <c r="V34" s="210">
        <f t="shared" ref="V34:V35" si="7">ROUND(E34*U34,2)</f>
        <v>0</v>
      </c>
      <c r="W34" s="210"/>
      <c r="X34" s="210" t="s">
        <v>266</v>
      </c>
      <c r="Y34" s="210" t="s">
        <v>202</v>
      </c>
      <c r="Z34" s="211"/>
      <c r="AA34" s="211"/>
      <c r="AB34" s="211"/>
      <c r="AC34" s="211"/>
      <c r="AD34" s="211"/>
      <c r="AE34" s="211"/>
      <c r="AF34" s="211"/>
      <c r="AG34" s="211" t="s">
        <v>267</v>
      </c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</row>
    <row r="35" ht="12.0" customHeight="1" outlineLevel="1">
      <c r="A35" s="202">
        <v>10.0</v>
      </c>
      <c r="B35" s="203" t="s">
        <v>597</v>
      </c>
      <c r="C35" s="204" t="s">
        <v>598</v>
      </c>
      <c r="D35" s="205" t="s">
        <v>410</v>
      </c>
      <c r="E35" s="206">
        <v>24.0</v>
      </c>
      <c r="F35" s="207">
        <v>0.89</v>
      </c>
      <c r="G35" s="208">
        <f t="shared" si="1"/>
        <v>21.36</v>
      </c>
      <c r="H35" s="207">
        <v>0.89</v>
      </c>
      <c r="I35" s="208">
        <f t="shared" si="2"/>
        <v>21.36</v>
      </c>
      <c r="J35" s="207">
        <v>0.0</v>
      </c>
      <c r="K35" s="208">
        <f t="shared" si="3"/>
        <v>0</v>
      </c>
      <c r="L35" s="208">
        <v>21.0</v>
      </c>
      <c r="M35" s="208">
        <f t="shared" si="4"/>
        <v>25.8456</v>
      </c>
      <c r="N35" s="206">
        <v>0.0</v>
      </c>
      <c r="O35" s="206">
        <f t="shared" si="5"/>
        <v>0</v>
      </c>
      <c r="P35" s="206">
        <v>0.0</v>
      </c>
      <c r="Q35" s="206">
        <f t="shared" si="6"/>
        <v>0</v>
      </c>
      <c r="R35" s="208" t="s">
        <v>300</v>
      </c>
      <c r="S35" s="208" t="s">
        <v>200</v>
      </c>
      <c r="T35" s="209" t="s">
        <v>200</v>
      </c>
      <c r="U35" s="210">
        <v>0.0</v>
      </c>
      <c r="V35" s="210">
        <f t="shared" si="7"/>
        <v>0</v>
      </c>
      <c r="W35" s="210"/>
      <c r="X35" s="210" t="s">
        <v>266</v>
      </c>
      <c r="Y35" s="210" t="s">
        <v>202</v>
      </c>
      <c r="Z35" s="211"/>
      <c r="AA35" s="211"/>
      <c r="AB35" s="211"/>
      <c r="AC35" s="211"/>
      <c r="AD35" s="211"/>
      <c r="AE35" s="211"/>
      <c r="AF35" s="211"/>
      <c r="AG35" s="211" t="s">
        <v>267</v>
      </c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</row>
    <row r="36" ht="12.0" customHeight="1" outlineLevel="2">
      <c r="A36" s="212"/>
      <c r="B36" s="213"/>
      <c r="C36" s="214" t="s">
        <v>592</v>
      </c>
      <c r="D36" s="215"/>
      <c r="E36" s="216"/>
      <c r="F36" s="210"/>
      <c r="G36" s="210"/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205</v>
      </c>
      <c r="AH36" s="211">
        <v>0.0</v>
      </c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</row>
    <row r="37" ht="12.0" customHeight="1" outlineLevel="3">
      <c r="A37" s="212"/>
      <c r="B37" s="213"/>
      <c r="C37" s="214" t="s">
        <v>593</v>
      </c>
      <c r="D37" s="215"/>
      <c r="E37" s="216">
        <v>12.0</v>
      </c>
      <c r="F37" s="210"/>
      <c r="G37" s="210"/>
      <c r="H37" s="210"/>
      <c r="I37" s="210"/>
      <c r="J37" s="210"/>
      <c r="K37" s="210"/>
      <c r="L37" s="210"/>
      <c r="M37" s="210"/>
      <c r="N37" s="217"/>
      <c r="O37" s="217"/>
      <c r="P37" s="217"/>
      <c r="Q37" s="217"/>
      <c r="R37" s="210"/>
      <c r="S37" s="210"/>
      <c r="T37" s="210"/>
      <c r="U37" s="210"/>
      <c r="V37" s="210"/>
      <c r="W37" s="210"/>
      <c r="X37" s="210"/>
      <c r="Y37" s="210"/>
      <c r="Z37" s="211"/>
      <c r="AA37" s="211"/>
      <c r="AB37" s="211"/>
      <c r="AC37" s="211"/>
      <c r="AD37" s="211"/>
      <c r="AE37" s="211"/>
      <c r="AF37" s="211"/>
      <c r="AG37" s="211" t="s">
        <v>205</v>
      </c>
      <c r="AH37" s="211">
        <v>0.0</v>
      </c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</row>
    <row r="38" ht="12.0" customHeight="1" outlineLevel="3">
      <c r="A38" s="212"/>
      <c r="B38" s="213"/>
      <c r="C38" s="214" t="s">
        <v>594</v>
      </c>
      <c r="D38" s="215"/>
      <c r="E38" s="216">
        <v>12.0</v>
      </c>
      <c r="F38" s="210"/>
      <c r="G38" s="210"/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205</v>
      </c>
      <c r="AH38" s="211">
        <v>0.0</v>
      </c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</row>
    <row r="39" ht="12.0" customHeight="1" outlineLevel="1">
      <c r="A39" s="218">
        <v>11.0</v>
      </c>
      <c r="B39" s="219" t="s">
        <v>599</v>
      </c>
      <c r="C39" s="220" t="s">
        <v>600</v>
      </c>
      <c r="D39" s="221" t="s">
        <v>410</v>
      </c>
      <c r="E39" s="222">
        <v>24.0</v>
      </c>
      <c r="F39" s="223">
        <v>0.44</v>
      </c>
      <c r="G39" s="224">
        <f>ROUND(E39*F39,2)</f>
        <v>10.56</v>
      </c>
      <c r="H39" s="223">
        <v>0.44</v>
      </c>
      <c r="I39" s="224">
        <f>ROUND(E39*H39,2)</f>
        <v>10.56</v>
      </c>
      <c r="J39" s="223">
        <v>0.0</v>
      </c>
      <c r="K39" s="224">
        <f>ROUND(E39*J39,2)</f>
        <v>0</v>
      </c>
      <c r="L39" s="224">
        <v>21.0</v>
      </c>
      <c r="M39" s="224">
        <f>G39*(1+L39/100)</f>
        <v>12.7776</v>
      </c>
      <c r="N39" s="222">
        <v>1.0E-5</v>
      </c>
      <c r="O39" s="222">
        <f>ROUND(E39*N39,2)</f>
        <v>0</v>
      </c>
      <c r="P39" s="222">
        <v>0.0</v>
      </c>
      <c r="Q39" s="222">
        <f>ROUND(E39*P39,2)</f>
        <v>0</v>
      </c>
      <c r="R39" s="224" t="s">
        <v>300</v>
      </c>
      <c r="S39" s="224" t="s">
        <v>200</v>
      </c>
      <c r="T39" s="225" t="s">
        <v>200</v>
      </c>
      <c r="U39" s="210">
        <v>0.0</v>
      </c>
      <c r="V39" s="210">
        <f>ROUND(E39*U39,2)</f>
        <v>0</v>
      </c>
      <c r="W39" s="210"/>
      <c r="X39" s="210" t="s">
        <v>266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267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</row>
    <row r="40" ht="12.0" customHeight="1">
      <c r="A40" s="194" t="s">
        <v>195</v>
      </c>
      <c r="B40" s="195" t="s">
        <v>143</v>
      </c>
      <c r="C40" s="196" t="s">
        <v>144</v>
      </c>
      <c r="D40" s="197"/>
      <c r="E40" s="198"/>
      <c r="F40" s="199"/>
      <c r="G40" s="199">
        <f>SUMIF(AG41,"&lt;&gt;NOR",G41)</f>
        <v>7192</v>
      </c>
      <c r="H40" s="199"/>
      <c r="I40" s="199">
        <f>SUM(I41)</f>
        <v>0</v>
      </c>
      <c r="J40" s="199"/>
      <c r="K40" s="199">
        <f>SUM(K41)</f>
        <v>7192</v>
      </c>
      <c r="L40" s="199"/>
      <c r="M40" s="199">
        <f>SUM(M41)</f>
        <v>8702.32</v>
      </c>
      <c r="N40" s="198"/>
      <c r="O40" s="198">
        <f>SUM(O41)</f>
        <v>0</v>
      </c>
      <c r="P40" s="198"/>
      <c r="Q40" s="198">
        <f>SUM(Q41)</f>
        <v>0</v>
      </c>
      <c r="R40" s="199"/>
      <c r="S40" s="199"/>
      <c r="T40" s="200"/>
      <c r="U40" s="201"/>
      <c r="V40" s="201">
        <f>SUM(V41)</f>
        <v>8.64</v>
      </c>
      <c r="W40" s="201"/>
      <c r="X40" s="201"/>
      <c r="Y40" s="201"/>
      <c r="AG40" s="151" t="s">
        <v>196</v>
      </c>
    </row>
    <row r="41" ht="12.0" customHeight="1" outlineLevel="1">
      <c r="A41" s="218">
        <v>12.0</v>
      </c>
      <c r="B41" s="219" t="s">
        <v>411</v>
      </c>
      <c r="C41" s="220" t="s">
        <v>412</v>
      </c>
      <c r="D41" s="221" t="s">
        <v>306</v>
      </c>
      <c r="E41" s="222">
        <v>4.48939</v>
      </c>
      <c r="F41" s="223">
        <v>1602.0</v>
      </c>
      <c r="G41" s="224">
        <f>ROUND(E41*F41,2)</f>
        <v>7192</v>
      </c>
      <c r="H41" s="223">
        <v>0.0</v>
      </c>
      <c r="I41" s="224">
        <f>ROUND(E41*H41,2)</f>
        <v>0</v>
      </c>
      <c r="J41" s="223">
        <v>1602.0</v>
      </c>
      <c r="K41" s="224">
        <f>ROUND(E41*J41,2)</f>
        <v>7192</v>
      </c>
      <c r="L41" s="224">
        <v>21.0</v>
      </c>
      <c r="M41" s="224">
        <f>G41*(1+L41/100)</f>
        <v>8702.32</v>
      </c>
      <c r="N41" s="222">
        <v>0.0</v>
      </c>
      <c r="O41" s="222">
        <f>ROUND(E41*N41,2)</f>
        <v>0</v>
      </c>
      <c r="P41" s="222">
        <v>0.0</v>
      </c>
      <c r="Q41" s="222">
        <f>ROUND(E41*P41,2)</f>
        <v>0</v>
      </c>
      <c r="R41" s="224"/>
      <c r="S41" s="224" t="s">
        <v>200</v>
      </c>
      <c r="T41" s="225" t="s">
        <v>200</v>
      </c>
      <c r="U41" s="210">
        <v>1.925</v>
      </c>
      <c r="V41" s="210">
        <f>ROUND(E41*U41,2)</f>
        <v>8.64</v>
      </c>
      <c r="W41" s="210"/>
      <c r="X41" s="210" t="s">
        <v>330</v>
      </c>
      <c r="Y41" s="210" t="s">
        <v>202</v>
      </c>
      <c r="Z41" s="211"/>
      <c r="AA41" s="211"/>
      <c r="AB41" s="211"/>
      <c r="AC41" s="211"/>
      <c r="AD41" s="211"/>
      <c r="AE41" s="211"/>
      <c r="AF41" s="211"/>
      <c r="AG41" s="211" t="s">
        <v>331</v>
      </c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</row>
    <row r="42" ht="12.0" customHeight="1">
      <c r="A42" s="194" t="s">
        <v>195</v>
      </c>
      <c r="B42" s="195" t="s">
        <v>145</v>
      </c>
      <c r="C42" s="196" t="s">
        <v>62</v>
      </c>
      <c r="D42" s="197"/>
      <c r="E42" s="198"/>
      <c r="F42" s="199"/>
      <c r="G42" s="199">
        <f>SUMIF(AG43:AG45,"&lt;&gt;NOR",G43:G45)</f>
        <v>94000</v>
      </c>
      <c r="H42" s="199"/>
      <c r="I42" s="199">
        <f>SUM(I43:I45)</f>
        <v>0</v>
      </c>
      <c r="J42" s="199"/>
      <c r="K42" s="199">
        <f>SUM(K43:K45)</f>
        <v>94000</v>
      </c>
      <c r="L42" s="199"/>
      <c r="M42" s="199">
        <f>SUM(M43:M45)</f>
        <v>113740</v>
      </c>
      <c r="N42" s="198"/>
      <c r="O42" s="198">
        <f>SUM(O43:O45)</f>
        <v>0</v>
      </c>
      <c r="P42" s="198"/>
      <c r="Q42" s="198">
        <f>SUM(Q43:Q45)</f>
        <v>0</v>
      </c>
      <c r="R42" s="199"/>
      <c r="S42" s="199"/>
      <c r="T42" s="200"/>
      <c r="U42" s="201"/>
      <c r="V42" s="201">
        <f>SUM(V43:V45)</f>
        <v>0</v>
      </c>
      <c r="W42" s="201"/>
      <c r="X42" s="201"/>
      <c r="Y42" s="201"/>
      <c r="AG42" s="151" t="s">
        <v>196</v>
      </c>
    </row>
    <row r="43" ht="12.0" customHeight="1" outlineLevel="1">
      <c r="A43" s="218">
        <v>13.0</v>
      </c>
      <c r="B43" s="219" t="s">
        <v>601</v>
      </c>
      <c r="C43" s="220" t="s">
        <v>602</v>
      </c>
      <c r="D43" s="221" t="s">
        <v>603</v>
      </c>
      <c r="E43" s="222">
        <v>3.0</v>
      </c>
      <c r="F43" s="223">
        <v>15000.0</v>
      </c>
      <c r="G43" s="224">
        <f t="shared" ref="G43:G45" si="8">ROUND(E43*F43,2)</f>
        <v>45000</v>
      </c>
      <c r="H43" s="223">
        <v>0.0</v>
      </c>
      <c r="I43" s="224">
        <f t="shared" ref="I43:I45" si="9">ROUND(E43*H43,2)</f>
        <v>0</v>
      </c>
      <c r="J43" s="223">
        <v>15000.0</v>
      </c>
      <c r="K43" s="224">
        <f t="shared" ref="K43:K45" si="10">ROUND(E43*J43,2)</f>
        <v>45000</v>
      </c>
      <c r="L43" s="224">
        <v>21.0</v>
      </c>
      <c r="M43" s="224">
        <f t="shared" ref="M43:M45" si="11">G43*(1+L43/100)</f>
        <v>54450</v>
      </c>
      <c r="N43" s="222">
        <v>0.0</v>
      </c>
      <c r="O43" s="222">
        <f t="shared" ref="O43:O45" si="12">ROUND(E43*N43,2)</f>
        <v>0</v>
      </c>
      <c r="P43" s="222">
        <v>0.0</v>
      </c>
      <c r="Q43" s="222">
        <f t="shared" ref="Q43:Q45" si="13">ROUND(E43*P43,2)</f>
        <v>0</v>
      </c>
      <c r="R43" s="224"/>
      <c r="S43" s="224" t="s">
        <v>248</v>
      </c>
      <c r="T43" s="225" t="s">
        <v>249</v>
      </c>
      <c r="U43" s="210">
        <v>0.0</v>
      </c>
      <c r="V43" s="210">
        <f t="shared" ref="V43:V45" si="14">ROUND(E43*U43,2)</f>
        <v>0</v>
      </c>
      <c r="W43" s="210"/>
      <c r="X43" s="210" t="s">
        <v>201</v>
      </c>
      <c r="Y43" s="210" t="s">
        <v>202</v>
      </c>
      <c r="Z43" s="211"/>
      <c r="AA43" s="211"/>
      <c r="AB43" s="211"/>
      <c r="AC43" s="211"/>
      <c r="AD43" s="211"/>
      <c r="AE43" s="211"/>
      <c r="AF43" s="211"/>
      <c r="AG43" s="211" t="s">
        <v>203</v>
      </c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</row>
    <row r="44" ht="12.0" customHeight="1" outlineLevel="1">
      <c r="A44" s="218">
        <v>14.0</v>
      </c>
      <c r="B44" s="219" t="s">
        <v>604</v>
      </c>
      <c r="C44" s="220" t="s">
        <v>605</v>
      </c>
      <c r="D44" s="221" t="s">
        <v>603</v>
      </c>
      <c r="E44" s="222">
        <v>3.0</v>
      </c>
      <c r="F44" s="223">
        <v>7000.0</v>
      </c>
      <c r="G44" s="224">
        <f t="shared" si="8"/>
        <v>21000</v>
      </c>
      <c r="H44" s="223">
        <v>0.0</v>
      </c>
      <c r="I44" s="224">
        <f t="shared" si="9"/>
        <v>0</v>
      </c>
      <c r="J44" s="223">
        <v>7000.0</v>
      </c>
      <c r="K44" s="224">
        <f t="shared" si="10"/>
        <v>21000</v>
      </c>
      <c r="L44" s="224">
        <v>21.0</v>
      </c>
      <c r="M44" s="224">
        <f t="shared" si="11"/>
        <v>25410</v>
      </c>
      <c r="N44" s="222">
        <v>0.0</v>
      </c>
      <c r="O44" s="222">
        <f t="shared" si="12"/>
        <v>0</v>
      </c>
      <c r="P44" s="222">
        <v>0.0</v>
      </c>
      <c r="Q44" s="222">
        <f t="shared" si="13"/>
        <v>0</v>
      </c>
      <c r="R44" s="224"/>
      <c r="S44" s="224" t="s">
        <v>248</v>
      </c>
      <c r="T44" s="225" t="s">
        <v>249</v>
      </c>
      <c r="U44" s="210">
        <v>0.0</v>
      </c>
      <c r="V44" s="210">
        <f t="shared" si="14"/>
        <v>0</v>
      </c>
      <c r="W44" s="210"/>
      <c r="X44" s="210" t="s">
        <v>201</v>
      </c>
      <c r="Y44" s="210" t="s">
        <v>202</v>
      </c>
      <c r="Z44" s="211"/>
      <c r="AA44" s="211"/>
      <c r="AB44" s="211"/>
      <c r="AC44" s="211"/>
      <c r="AD44" s="211"/>
      <c r="AE44" s="211"/>
      <c r="AF44" s="211"/>
      <c r="AG44" s="211" t="s">
        <v>203</v>
      </c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</row>
    <row r="45" ht="12.0" customHeight="1" outlineLevel="1">
      <c r="A45" s="202">
        <v>15.0</v>
      </c>
      <c r="B45" s="203" t="s">
        <v>606</v>
      </c>
      <c r="C45" s="204" t="s">
        <v>607</v>
      </c>
      <c r="D45" s="205" t="s">
        <v>603</v>
      </c>
      <c r="E45" s="206">
        <v>4.0</v>
      </c>
      <c r="F45" s="207">
        <v>7000.0</v>
      </c>
      <c r="G45" s="208">
        <f t="shared" si="8"/>
        <v>28000</v>
      </c>
      <c r="H45" s="207">
        <v>0.0</v>
      </c>
      <c r="I45" s="208">
        <f t="shared" si="9"/>
        <v>0</v>
      </c>
      <c r="J45" s="207">
        <v>7000.0</v>
      </c>
      <c r="K45" s="208">
        <f t="shared" si="10"/>
        <v>28000</v>
      </c>
      <c r="L45" s="208">
        <v>21.0</v>
      </c>
      <c r="M45" s="208">
        <f t="shared" si="11"/>
        <v>33880</v>
      </c>
      <c r="N45" s="206">
        <v>0.0</v>
      </c>
      <c r="O45" s="206">
        <f t="shared" si="12"/>
        <v>0</v>
      </c>
      <c r="P45" s="206">
        <v>0.0</v>
      </c>
      <c r="Q45" s="206">
        <f t="shared" si="13"/>
        <v>0</v>
      </c>
      <c r="R45" s="208"/>
      <c r="S45" s="208" t="s">
        <v>248</v>
      </c>
      <c r="T45" s="209" t="s">
        <v>249</v>
      </c>
      <c r="U45" s="210">
        <v>0.0</v>
      </c>
      <c r="V45" s="210">
        <f t="shared" si="14"/>
        <v>0</v>
      </c>
      <c r="W45" s="210"/>
      <c r="X45" s="210" t="s">
        <v>201</v>
      </c>
      <c r="Y45" s="210" t="s">
        <v>202</v>
      </c>
      <c r="Z45" s="211"/>
      <c r="AA45" s="211"/>
      <c r="AB45" s="211"/>
      <c r="AC45" s="211"/>
      <c r="AD45" s="211"/>
      <c r="AE45" s="211"/>
      <c r="AF45" s="211"/>
      <c r="AG45" s="211" t="s">
        <v>203</v>
      </c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</row>
    <row r="46" ht="12.0" customHeight="1">
      <c r="A46" s="174"/>
      <c r="B46" s="178"/>
      <c r="C46" s="226"/>
      <c r="D46" s="180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AE46" s="151">
        <v>12.0</v>
      </c>
      <c r="AF46" s="151">
        <v>21.0</v>
      </c>
      <c r="AG46" s="151" t="s">
        <v>181</v>
      </c>
    </row>
    <row r="47" ht="12.0" customHeight="1">
      <c r="A47" s="227"/>
      <c r="B47" s="228" t="s">
        <v>14</v>
      </c>
      <c r="C47" s="229"/>
      <c r="D47" s="230"/>
      <c r="E47" s="231"/>
      <c r="F47" s="231"/>
      <c r="G47" s="232">
        <f>G8+G29+G40+G42</f>
        <v>116103.03</v>
      </c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AE47" s="151">
        <f>SUMIF(L7:L45,AE46,G7:G45)</f>
        <v>0</v>
      </c>
      <c r="AF47" s="151">
        <f>SUMIF(L7:L45,AF46,G7:G45)</f>
        <v>116103.03</v>
      </c>
      <c r="AG47" s="151" t="s">
        <v>224</v>
      </c>
    </row>
    <row r="48" ht="12.0" customHeight="1">
      <c r="A48" s="174"/>
      <c r="B48" s="178"/>
      <c r="C48" s="226"/>
      <c r="D48" s="180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</row>
    <row r="49" ht="12.0" customHeight="1">
      <c r="A49" s="174"/>
      <c r="B49" s="178"/>
      <c r="C49" s="226"/>
      <c r="D49" s="180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</row>
    <row r="50" ht="12.0" customHeight="1">
      <c r="A50" s="174" t="s">
        <v>225</v>
      </c>
      <c r="D50" s="180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</row>
    <row r="51" ht="12.0" customHeight="1">
      <c r="A51" s="233"/>
      <c r="B51" s="30"/>
      <c r="C51" s="30"/>
      <c r="D51" s="30"/>
      <c r="E51" s="30"/>
      <c r="F51" s="30"/>
      <c r="G51" s="23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AG51" s="151" t="s">
        <v>226</v>
      </c>
    </row>
    <row r="52" ht="12.0" customHeight="1">
      <c r="A52" s="235"/>
      <c r="G52" s="236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</row>
    <row r="53" ht="12.0" customHeight="1">
      <c r="A53" s="235"/>
      <c r="G53" s="236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</row>
    <row r="54" ht="12.0" customHeight="1">
      <c r="A54" s="235"/>
      <c r="G54" s="236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</row>
    <row r="55" ht="12.0" customHeight="1">
      <c r="A55" s="237"/>
      <c r="B55" s="41"/>
      <c r="C55" s="41"/>
      <c r="D55" s="41"/>
      <c r="E55" s="41"/>
      <c r="F55" s="41"/>
      <c r="G55" s="238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</row>
    <row r="56" ht="12.0" customHeight="1">
      <c r="A56" s="174"/>
      <c r="B56" s="178"/>
      <c r="C56" s="226"/>
      <c r="D56" s="180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</row>
    <row r="57" ht="12.0" customHeight="1">
      <c r="B57" s="183"/>
      <c r="C57" s="239"/>
      <c r="D57" s="123"/>
      <c r="AG57" s="151" t="s">
        <v>227</v>
      </c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9">
    <mergeCell ref="A50:C50"/>
    <mergeCell ref="A51:G55"/>
    <mergeCell ref="A1:G1"/>
    <mergeCell ref="C2:G2"/>
    <mergeCell ref="C3:G3"/>
    <mergeCell ref="C4:G4"/>
    <mergeCell ref="C10:G10"/>
    <mergeCell ref="C17:G17"/>
    <mergeCell ref="C28:G28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4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65</v>
      </c>
      <c r="C4" s="186" t="s">
        <v>66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125</v>
      </c>
      <c r="C8" s="196" t="s">
        <v>126</v>
      </c>
      <c r="D8" s="197"/>
      <c r="E8" s="198"/>
      <c r="F8" s="199"/>
      <c r="G8" s="199">
        <f>SUMIF(AG9:AG20,"&lt;&gt;NOR",G9:G20)</f>
        <v>2213.78</v>
      </c>
      <c r="H8" s="199"/>
      <c r="I8" s="199">
        <f>SUM(I9:I20)</f>
        <v>789.88</v>
      </c>
      <c r="J8" s="199"/>
      <c r="K8" s="199">
        <f>SUM(K9:K20)</f>
        <v>1423.9</v>
      </c>
      <c r="L8" s="199"/>
      <c r="M8" s="199">
        <f>SUM(M9:M20)</f>
        <v>2678.6738</v>
      </c>
      <c r="N8" s="198"/>
      <c r="O8" s="198">
        <f>SUM(O9:O20)</f>
        <v>0.46</v>
      </c>
      <c r="P8" s="198"/>
      <c r="Q8" s="198">
        <f>SUM(Q9:Q20)</f>
        <v>0</v>
      </c>
      <c r="R8" s="199"/>
      <c r="S8" s="199"/>
      <c r="T8" s="200"/>
      <c r="U8" s="201"/>
      <c r="V8" s="201">
        <f>SUM(V9:V20)</f>
        <v>2.13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575</v>
      </c>
      <c r="C9" s="204" t="s">
        <v>576</v>
      </c>
      <c r="D9" s="205" t="s">
        <v>199</v>
      </c>
      <c r="E9" s="206">
        <v>0.125</v>
      </c>
      <c r="F9" s="207">
        <v>3570.0</v>
      </c>
      <c r="G9" s="208">
        <f>ROUND(E9*F9,2)</f>
        <v>446.25</v>
      </c>
      <c r="H9" s="207">
        <v>3135.28</v>
      </c>
      <c r="I9" s="208">
        <f>ROUND(E9*H9,2)</f>
        <v>391.91</v>
      </c>
      <c r="J9" s="207">
        <v>434.72</v>
      </c>
      <c r="K9" s="208">
        <f>ROUND(E9*J9,2)</f>
        <v>54.34</v>
      </c>
      <c r="L9" s="208">
        <v>21.0</v>
      </c>
      <c r="M9" s="208">
        <f>G9*(1+L9/100)</f>
        <v>539.9625</v>
      </c>
      <c r="N9" s="206">
        <v>2.525</v>
      </c>
      <c r="O9" s="206">
        <f>ROUND(E9*N9,2)</f>
        <v>0.32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0.477</v>
      </c>
      <c r="V9" s="210">
        <f>ROUND(E9*U9,2)</f>
        <v>0.06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</row>
    <row r="10" ht="12.0" customHeight="1" outlineLevel="2">
      <c r="A10" s="212"/>
      <c r="B10" s="213"/>
      <c r="C10" s="240" t="s">
        <v>577</v>
      </c>
      <c r="D10" s="30"/>
      <c r="E10" s="30"/>
      <c r="F10" s="30"/>
      <c r="G10" s="3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280</v>
      </c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</row>
    <row r="11" ht="12.0" customHeight="1" outlineLevel="2">
      <c r="A11" s="212"/>
      <c r="B11" s="213"/>
      <c r="C11" s="214" t="s">
        <v>608</v>
      </c>
      <c r="D11" s="215"/>
      <c r="E11" s="216"/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</row>
    <row r="12" ht="12.0" customHeight="1" outlineLevel="3">
      <c r="A12" s="212"/>
      <c r="B12" s="213"/>
      <c r="C12" s="214" t="s">
        <v>609</v>
      </c>
      <c r="D12" s="215"/>
      <c r="E12" s="216">
        <v>0.125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</row>
    <row r="13" ht="12.0" customHeight="1" outlineLevel="1">
      <c r="A13" s="202">
        <v>2.0</v>
      </c>
      <c r="B13" s="203" t="s">
        <v>515</v>
      </c>
      <c r="C13" s="204" t="s">
        <v>516</v>
      </c>
      <c r="D13" s="205" t="s">
        <v>238</v>
      </c>
      <c r="E13" s="206">
        <v>1.5</v>
      </c>
      <c r="F13" s="207">
        <v>934.0</v>
      </c>
      <c r="G13" s="208">
        <f>ROUND(E13*F13,2)</f>
        <v>1401</v>
      </c>
      <c r="H13" s="207">
        <v>240.8</v>
      </c>
      <c r="I13" s="208">
        <f>ROUND(E13*H13,2)</f>
        <v>361.2</v>
      </c>
      <c r="J13" s="207">
        <v>693.2</v>
      </c>
      <c r="K13" s="208">
        <f>ROUND(E13*J13,2)</f>
        <v>1039.8</v>
      </c>
      <c r="L13" s="208">
        <v>21.0</v>
      </c>
      <c r="M13" s="208">
        <f>G13*(1+L13/100)</f>
        <v>1695.21</v>
      </c>
      <c r="N13" s="206">
        <v>0.03915</v>
      </c>
      <c r="O13" s="206">
        <f>ROUND(E13*N13,2)</f>
        <v>0.06</v>
      </c>
      <c r="P13" s="206">
        <v>0.0</v>
      </c>
      <c r="Q13" s="206">
        <f>ROUND(E13*P13,2)</f>
        <v>0</v>
      </c>
      <c r="R13" s="208"/>
      <c r="S13" s="208" t="s">
        <v>200</v>
      </c>
      <c r="T13" s="209" t="s">
        <v>200</v>
      </c>
      <c r="U13" s="210">
        <v>1.05</v>
      </c>
      <c r="V13" s="210">
        <f>ROUND(E13*U13,2)</f>
        <v>1.58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203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</row>
    <row r="14" ht="12.0" customHeight="1" outlineLevel="2">
      <c r="A14" s="212"/>
      <c r="B14" s="213"/>
      <c r="C14" s="214" t="s">
        <v>608</v>
      </c>
      <c r="D14" s="215"/>
      <c r="E14" s="216"/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</row>
    <row r="15" ht="12.0" customHeight="1" outlineLevel="3">
      <c r="A15" s="212"/>
      <c r="B15" s="213"/>
      <c r="C15" s="214" t="s">
        <v>610</v>
      </c>
      <c r="D15" s="215"/>
      <c r="E15" s="216">
        <v>1.5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</row>
    <row r="16" ht="12.0" customHeight="1" outlineLevel="1">
      <c r="A16" s="202">
        <v>3.0</v>
      </c>
      <c r="B16" s="203" t="s">
        <v>581</v>
      </c>
      <c r="C16" s="204" t="s">
        <v>582</v>
      </c>
      <c r="D16" s="205" t="s">
        <v>238</v>
      </c>
      <c r="E16" s="206">
        <v>1.5</v>
      </c>
      <c r="F16" s="207">
        <v>209.0</v>
      </c>
      <c r="G16" s="208">
        <f>ROUND(E16*F16,2)</f>
        <v>313.5</v>
      </c>
      <c r="H16" s="207">
        <v>0.0</v>
      </c>
      <c r="I16" s="208">
        <f>ROUND(E16*H16,2)</f>
        <v>0</v>
      </c>
      <c r="J16" s="207">
        <v>209.0</v>
      </c>
      <c r="K16" s="208">
        <f>ROUND(E16*J16,2)</f>
        <v>313.5</v>
      </c>
      <c r="L16" s="208">
        <v>21.0</v>
      </c>
      <c r="M16" s="208">
        <f>G16*(1+L16/100)</f>
        <v>379.335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0.32</v>
      </c>
      <c r="V16" s="210">
        <f>ROUND(E16*U16,2)</f>
        <v>0.48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</row>
    <row r="17" ht="12.0" customHeight="1" outlineLevel="2">
      <c r="A17" s="212"/>
      <c r="B17" s="213"/>
      <c r="C17" s="240" t="s">
        <v>520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</row>
    <row r="18" ht="12.0" customHeight="1" outlineLevel="1">
      <c r="A18" s="202">
        <v>4.0</v>
      </c>
      <c r="B18" s="203" t="s">
        <v>583</v>
      </c>
      <c r="C18" s="204" t="s">
        <v>584</v>
      </c>
      <c r="D18" s="205" t="s">
        <v>238</v>
      </c>
      <c r="E18" s="206">
        <v>0.50265</v>
      </c>
      <c r="F18" s="207">
        <v>105.5</v>
      </c>
      <c r="G18" s="208">
        <f>ROUND(E18*F18,2)</f>
        <v>53.03</v>
      </c>
      <c r="H18" s="207">
        <v>73.16</v>
      </c>
      <c r="I18" s="208">
        <f>ROUND(E18*H18,2)</f>
        <v>36.77</v>
      </c>
      <c r="J18" s="207">
        <v>32.34</v>
      </c>
      <c r="K18" s="208">
        <f>ROUND(E18*J18,2)</f>
        <v>16.26</v>
      </c>
      <c r="L18" s="208">
        <v>21.0</v>
      </c>
      <c r="M18" s="208">
        <f>G18*(1+L18/100)</f>
        <v>64.1663</v>
      </c>
      <c r="N18" s="206">
        <v>0.161</v>
      </c>
      <c r="O18" s="206">
        <f>ROUND(E18*N18,2)</f>
        <v>0.08</v>
      </c>
      <c r="P18" s="206">
        <v>0.0</v>
      </c>
      <c r="Q18" s="206">
        <f>ROUND(E18*P18,2)</f>
        <v>0</v>
      </c>
      <c r="R18" s="208"/>
      <c r="S18" s="208" t="s">
        <v>200</v>
      </c>
      <c r="T18" s="209" t="s">
        <v>200</v>
      </c>
      <c r="U18" s="210">
        <v>0.02</v>
      </c>
      <c r="V18" s="210">
        <f>ROUND(E18*U18,2)</f>
        <v>0.01</v>
      </c>
      <c r="W18" s="210"/>
      <c r="X18" s="210" t="s">
        <v>201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203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</row>
    <row r="19" ht="12.0" customHeight="1" outlineLevel="2">
      <c r="A19" s="212"/>
      <c r="B19" s="213"/>
      <c r="C19" s="214" t="s">
        <v>611</v>
      </c>
      <c r="D19" s="215"/>
      <c r="E19" s="216"/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</row>
    <row r="20" ht="12.0" customHeight="1" outlineLevel="3">
      <c r="A20" s="212"/>
      <c r="B20" s="213"/>
      <c r="C20" s="214" t="s">
        <v>612</v>
      </c>
      <c r="D20" s="215"/>
      <c r="E20" s="216">
        <v>0.50265</v>
      </c>
      <c r="F20" s="210"/>
      <c r="G20" s="21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205</v>
      </c>
      <c r="AH20" s="211">
        <v>0.0</v>
      </c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</row>
    <row r="21" ht="12.0" customHeight="1">
      <c r="A21" s="194" t="s">
        <v>195</v>
      </c>
      <c r="B21" s="195" t="s">
        <v>139</v>
      </c>
      <c r="C21" s="196" t="s">
        <v>140</v>
      </c>
      <c r="D21" s="197"/>
      <c r="E21" s="198"/>
      <c r="F21" s="199"/>
      <c r="G21" s="199">
        <f>SUMIF(AG22:AG27,"&lt;&gt;NOR",G22:G27)</f>
        <v>2120.08</v>
      </c>
      <c r="H21" s="199"/>
      <c r="I21" s="199">
        <f>SUM(I22:I27)</f>
        <v>950.32</v>
      </c>
      <c r="J21" s="199"/>
      <c r="K21" s="199">
        <f>SUM(K22:K27)</f>
        <v>1169.76</v>
      </c>
      <c r="L21" s="199"/>
      <c r="M21" s="199">
        <f>SUM(M22:M27)</f>
        <v>2565.2968</v>
      </c>
      <c r="N21" s="198"/>
      <c r="O21" s="198">
        <f>SUM(O22:O27)</f>
        <v>0</v>
      </c>
      <c r="P21" s="198"/>
      <c r="Q21" s="198">
        <f>SUM(Q22:Q27)</f>
        <v>0</v>
      </c>
      <c r="R21" s="199"/>
      <c r="S21" s="199"/>
      <c r="T21" s="200"/>
      <c r="U21" s="201"/>
      <c r="V21" s="201">
        <f>SUM(V22:V27)</f>
        <v>1.44</v>
      </c>
      <c r="W21" s="201"/>
      <c r="X21" s="201"/>
      <c r="Y21" s="201"/>
      <c r="AG21" s="151" t="s">
        <v>196</v>
      </c>
    </row>
    <row r="22" ht="12.0" customHeight="1" outlineLevel="1">
      <c r="A22" s="202">
        <v>5.0</v>
      </c>
      <c r="B22" s="203" t="s">
        <v>590</v>
      </c>
      <c r="C22" s="204" t="s">
        <v>591</v>
      </c>
      <c r="D22" s="205" t="s">
        <v>410</v>
      </c>
      <c r="E22" s="206">
        <v>16.0</v>
      </c>
      <c r="F22" s="207">
        <v>124.0</v>
      </c>
      <c r="G22" s="208">
        <f>ROUND(E22*F22,2)</f>
        <v>1984</v>
      </c>
      <c r="H22" s="207">
        <v>50.89</v>
      </c>
      <c r="I22" s="208">
        <f>ROUND(E22*H22,2)</f>
        <v>814.24</v>
      </c>
      <c r="J22" s="207">
        <v>73.11</v>
      </c>
      <c r="K22" s="208">
        <f>ROUND(E22*J22,2)</f>
        <v>1169.76</v>
      </c>
      <c r="L22" s="208">
        <v>21.0</v>
      </c>
      <c r="M22" s="208">
        <f>G22*(1+L22/100)</f>
        <v>2400.64</v>
      </c>
      <c r="N22" s="206">
        <v>1.0E-5</v>
      </c>
      <c r="O22" s="206">
        <f>ROUND(E22*N22,2)</f>
        <v>0</v>
      </c>
      <c r="P22" s="206">
        <v>0.0</v>
      </c>
      <c r="Q22" s="206">
        <f>ROUND(E22*P22,2)</f>
        <v>0</v>
      </c>
      <c r="R22" s="208"/>
      <c r="S22" s="208" t="s">
        <v>200</v>
      </c>
      <c r="T22" s="209" t="s">
        <v>200</v>
      </c>
      <c r="U22" s="210">
        <v>0.09</v>
      </c>
      <c r="V22" s="210">
        <f>ROUND(E22*U22,2)</f>
        <v>1.44</v>
      </c>
      <c r="W22" s="210"/>
      <c r="X22" s="210" t="s">
        <v>201</v>
      </c>
      <c r="Y22" s="210" t="s">
        <v>202</v>
      </c>
      <c r="Z22" s="211"/>
      <c r="AA22" s="211"/>
      <c r="AB22" s="211"/>
      <c r="AC22" s="211"/>
      <c r="AD22" s="211"/>
      <c r="AE22" s="211"/>
      <c r="AF22" s="211"/>
      <c r="AG22" s="211" t="s">
        <v>203</v>
      </c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</row>
    <row r="23" ht="12.0" customHeight="1" outlineLevel="2">
      <c r="A23" s="212"/>
      <c r="B23" s="213"/>
      <c r="C23" s="214" t="s">
        <v>613</v>
      </c>
      <c r="D23" s="215"/>
      <c r="E23" s="216">
        <v>16.0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</row>
    <row r="24" ht="12.0" customHeight="1" outlineLevel="1">
      <c r="A24" s="218">
        <v>6.0</v>
      </c>
      <c r="B24" s="219" t="s">
        <v>595</v>
      </c>
      <c r="C24" s="220" t="s">
        <v>596</v>
      </c>
      <c r="D24" s="221" t="s">
        <v>326</v>
      </c>
      <c r="E24" s="222">
        <v>4.0</v>
      </c>
      <c r="F24" s="223">
        <v>28.7</v>
      </c>
      <c r="G24" s="224">
        <f t="shared" ref="G24:G25" si="1">ROUND(E24*F24,2)</f>
        <v>114.8</v>
      </c>
      <c r="H24" s="223">
        <v>28.7</v>
      </c>
      <c r="I24" s="224">
        <f t="shared" ref="I24:I25" si="2">ROUND(E24*H24,2)</f>
        <v>114.8</v>
      </c>
      <c r="J24" s="223">
        <v>0.0</v>
      </c>
      <c r="K24" s="224">
        <f t="shared" ref="K24:K25" si="3">ROUND(E24*J24,2)</f>
        <v>0</v>
      </c>
      <c r="L24" s="224">
        <v>21.0</v>
      </c>
      <c r="M24" s="224">
        <f t="shared" ref="M24:M25" si="4">G24*(1+L24/100)</f>
        <v>138.908</v>
      </c>
      <c r="N24" s="222">
        <v>5.0E-4</v>
      </c>
      <c r="O24" s="222">
        <f t="shared" ref="O24:O25" si="5">ROUND(E24*N24,2)</f>
        <v>0</v>
      </c>
      <c r="P24" s="222">
        <v>0.0</v>
      </c>
      <c r="Q24" s="222">
        <f t="shared" ref="Q24:Q25" si="6">ROUND(E24*P24,2)</f>
        <v>0</v>
      </c>
      <c r="R24" s="224" t="s">
        <v>300</v>
      </c>
      <c r="S24" s="224" t="s">
        <v>200</v>
      </c>
      <c r="T24" s="225" t="s">
        <v>200</v>
      </c>
      <c r="U24" s="210">
        <v>0.0</v>
      </c>
      <c r="V24" s="210">
        <f t="shared" ref="V24:V25" si="7">ROUND(E24*U24,2)</f>
        <v>0</v>
      </c>
      <c r="W24" s="210"/>
      <c r="X24" s="210" t="s">
        <v>266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267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</row>
    <row r="25" ht="12.0" customHeight="1" outlineLevel="1">
      <c r="A25" s="202">
        <v>7.0</v>
      </c>
      <c r="B25" s="203" t="s">
        <v>597</v>
      </c>
      <c r="C25" s="204" t="s">
        <v>598</v>
      </c>
      <c r="D25" s="205" t="s">
        <v>410</v>
      </c>
      <c r="E25" s="206">
        <v>16.0</v>
      </c>
      <c r="F25" s="207">
        <v>0.89</v>
      </c>
      <c r="G25" s="208">
        <f t="shared" si="1"/>
        <v>14.24</v>
      </c>
      <c r="H25" s="207">
        <v>0.89</v>
      </c>
      <c r="I25" s="208">
        <f t="shared" si="2"/>
        <v>14.24</v>
      </c>
      <c r="J25" s="207">
        <v>0.0</v>
      </c>
      <c r="K25" s="208">
        <f t="shared" si="3"/>
        <v>0</v>
      </c>
      <c r="L25" s="208">
        <v>21.0</v>
      </c>
      <c r="M25" s="208">
        <f t="shared" si="4"/>
        <v>17.2304</v>
      </c>
      <c r="N25" s="206">
        <v>0.0</v>
      </c>
      <c r="O25" s="206">
        <f t="shared" si="5"/>
        <v>0</v>
      </c>
      <c r="P25" s="206">
        <v>0.0</v>
      </c>
      <c r="Q25" s="206">
        <f t="shared" si="6"/>
        <v>0</v>
      </c>
      <c r="R25" s="208" t="s">
        <v>300</v>
      </c>
      <c r="S25" s="208" t="s">
        <v>200</v>
      </c>
      <c r="T25" s="209" t="s">
        <v>200</v>
      </c>
      <c r="U25" s="210">
        <v>0.0</v>
      </c>
      <c r="V25" s="210">
        <f t="shared" si="7"/>
        <v>0</v>
      </c>
      <c r="W25" s="210"/>
      <c r="X25" s="210" t="s">
        <v>266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267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</row>
    <row r="26" ht="12.0" customHeight="1" outlineLevel="2">
      <c r="A26" s="212"/>
      <c r="B26" s="213"/>
      <c r="C26" s="214" t="s">
        <v>613</v>
      </c>
      <c r="D26" s="215"/>
      <c r="E26" s="216">
        <v>16.0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</row>
    <row r="27" ht="12.0" customHeight="1" outlineLevel="1">
      <c r="A27" s="218">
        <v>8.0</v>
      </c>
      <c r="B27" s="219" t="s">
        <v>599</v>
      </c>
      <c r="C27" s="220" t="s">
        <v>600</v>
      </c>
      <c r="D27" s="221" t="s">
        <v>410</v>
      </c>
      <c r="E27" s="222">
        <v>16.0</v>
      </c>
      <c r="F27" s="223">
        <v>0.44</v>
      </c>
      <c r="G27" s="224">
        <f>ROUND(E27*F27,2)</f>
        <v>7.04</v>
      </c>
      <c r="H27" s="223">
        <v>0.44</v>
      </c>
      <c r="I27" s="224">
        <f>ROUND(E27*H27,2)</f>
        <v>7.04</v>
      </c>
      <c r="J27" s="223">
        <v>0.0</v>
      </c>
      <c r="K27" s="224">
        <f>ROUND(E27*J27,2)</f>
        <v>0</v>
      </c>
      <c r="L27" s="224">
        <v>21.0</v>
      </c>
      <c r="M27" s="224">
        <f>G27*(1+L27/100)</f>
        <v>8.5184</v>
      </c>
      <c r="N27" s="222">
        <v>1.0E-5</v>
      </c>
      <c r="O27" s="222">
        <f>ROUND(E27*N27,2)</f>
        <v>0</v>
      </c>
      <c r="P27" s="222">
        <v>0.0</v>
      </c>
      <c r="Q27" s="222">
        <f>ROUND(E27*P27,2)</f>
        <v>0</v>
      </c>
      <c r="R27" s="224" t="s">
        <v>300</v>
      </c>
      <c r="S27" s="224" t="s">
        <v>200</v>
      </c>
      <c r="T27" s="225" t="s">
        <v>200</v>
      </c>
      <c r="U27" s="210">
        <v>0.0</v>
      </c>
      <c r="V27" s="210">
        <f>ROUND(E27*U27,2)</f>
        <v>0</v>
      </c>
      <c r="W27" s="210"/>
      <c r="X27" s="210" t="s">
        <v>266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267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</row>
    <row r="28" ht="12.0" customHeight="1">
      <c r="A28" s="194" t="s">
        <v>195</v>
      </c>
      <c r="B28" s="195" t="s">
        <v>143</v>
      </c>
      <c r="C28" s="196" t="s">
        <v>144</v>
      </c>
      <c r="D28" s="197"/>
      <c r="E28" s="198"/>
      <c r="F28" s="199"/>
      <c r="G28" s="199">
        <f>SUMIF(AG29,"&lt;&gt;NOR",G29)</f>
        <v>733.08</v>
      </c>
      <c r="H28" s="199"/>
      <c r="I28" s="199">
        <f>SUM(I29)</f>
        <v>0</v>
      </c>
      <c r="J28" s="199"/>
      <c r="K28" s="199">
        <f>SUM(K29)</f>
        <v>733.08</v>
      </c>
      <c r="L28" s="199"/>
      <c r="M28" s="199">
        <f>SUM(M29)</f>
        <v>887.0268</v>
      </c>
      <c r="N28" s="198"/>
      <c r="O28" s="198">
        <f>SUM(O29)</f>
        <v>0</v>
      </c>
      <c r="P28" s="198"/>
      <c r="Q28" s="198">
        <f>SUM(Q29)</f>
        <v>0</v>
      </c>
      <c r="R28" s="199"/>
      <c r="S28" s="199"/>
      <c r="T28" s="200"/>
      <c r="U28" s="201"/>
      <c r="V28" s="201">
        <f>SUM(V29)</f>
        <v>0.88</v>
      </c>
      <c r="W28" s="201"/>
      <c r="X28" s="201"/>
      <c r="Y28" s="201"/>
      <c r="AG28" s="151" t="s">
        <v>196</v>
      </c>
    </row>
    <row r="29" ht="12.0" customHeight="1" outlineLevel="1">
      <c r="A29" s="218">
        <v>9.0</v>
      </c>
      <c r="B29" s="219" t="s">
        <v>411</v>
      </c>
      <c r="C29" s="220" t="s">
        <v>412</v>
      </c>
      <c r="D29" s="221" t="s">
        <v>306</v>
      </c>
      <c r="E29" s="222">
        <v>0.4576</v>
      </c>
      <c r="F29" s="223">
        <v>1602.0</v>
      </c>
      <c r="G29" s="224">
        <f>ROUND(E29*F29,2)</f>
        <v>733.08</v>
      </c>
      <c r="H29" s="223">
        <v>0.0</v>
      </c>
      <c r="I29" s="224">
        <f>ROUND(E29*H29,2)</f>
        <v>0</v>
      </c>
      <c r="J29" s="223">
        <v>1602.0</v>
      </c>
      <c r="K29" s="224">
        <f>ROUND(E29*J29,2)</f>
        <v>733.08</v>
      </c>
      <c r="L29" s="224">
        <v>21.0</v>
      </c>
      <c r="M29" s="224">
        <f>G29*(1+L29/100)</f>
        <v>887.0268</v>
      </c>
      <c r="N29" s="222">
        <v>0.0</v>
      </c>
      <c r="O29" s="222">
        <f>ROUND(E29*N29,2)</f>
        <v>0</v>
      </c>
      <c r="P29" s="222">
        <v>0.0</v>
      </c>
      <c r="Q29" s="222">
        <f>ROUND(E29*P29,2)</f>
        <v>0</v>
      </c>
      <c r="R29" s="224"/>
      <c r="S29" s="224" t="s">
        <v>200</v>
      </c>
      <c r="T29" s="225" t="s">
        <v>200</v>
      </c>
      <c r="U29" s="210">
        <v>1.925</v>
      </c>
      <c r="V29" s="210">
        <f>ROUND(E29*U29,2)</f>
        <v>0.88</v>
      </c>
      <c r="W29" s="210"/>
      <c r="X29" s="210" t="s">
        <v>330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331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</row>
    <row r="30" ht="12.0" customHeight="1">
      <c r="A30" s="194" t="s">
        <v>195</v>
      </c>
      <c r="B30" s="195" t="s">
        <v>145</v>
      </c>
      <c r="C30" s="196" t="s">
        <v>62</v>
      </c>
      <c r="D30" s="197"/>
      <c r="E30" s="198"/>
      <c r="F30" s="199"/>
      <c r="G30" s="199">
        <f>SUMIF(AG31,"&lt;&gt;NOR",G31)</f>
        <v>50000</v>
      </c>
      <c r="H30" s="199"/>
      <c r="I30" s="199">
        <f>SUM(I31)</f>
        <v>0</v>
      </c>
      <c r="J30" s="199"/>
      <c r="K30" s="199">
        <f>SUM(K31)</f>
        <v>50000</v>
      </c>
      <c r="L30" s="199"/>
      <c r="M30" s="199">
        <f>SUM(M31)</f>
        <v>60500</v>
      </c>
      <c r="N30" s="198"/>
      <c r="O30" s="198">
        <f>SUM(O31)</f>
        <v>0</v>
      </c>
      <c r="P30" s="198"/>
      <c r="Q30" s="198">
        <f>SUM(Q31)</f>
        <v>0</v>
      </c>
      <c r="R30" s="199"/>
      <c r="S30" s="199"/>
      <c r="T30" s="200"/>
      <c r="U30" s="201"/>
      <c r="V30" s="201">
        <f>SUM(V31)</f>
        <v>0</v>
      </c>
      <c r="W30" s="201"/>
      <c r="X30" s="201"/>
      <c r="Y30" s="201"/>
      <c r="AG30" s="151" t="s">
        <v>196</v>
      </c>
    </row>
    <row r="31" ht="12.0" customHeight="1" outlineLevel="1">
      <c r="A31" s="202">
        <v>10.0</v>
      </c>
      <c r="B31" s="203" t="s">
        <v>614</v>
      </c>
      <c r="C31" s="204" t="s">
        <v>615</v>
      </c>
      <c r="D31" s="205" t="s">
        <v>603</v>
      </c>
      <c r="E31" s="206">
        <v>1.0</v>
      </c>
      <c r="F31" s="207">
        <v>50000.0</v>
      </c>
      <c r="G31" s="208">
        <f>ROUND(E31*F31,2)</f>
        <v>50000</v>
      </c>
      <c r="H31" s="207">
        <v>0.0</v>
      </c>
      <c r="I31" s="208">
        <f>ROUND(E31*H31,2)</f>
        <v>0</v>
      </c>
      <c r="J31" s="207">
        <v>50000.0</v>
      </c>
      <c r="K31" s="208">
        <f>ROUND(E31*J31,2)</f>
        <v>50000</v>
      </c>
      <c r="L31" s="208">
        <v>21.0</v>
      </c>
      <c r="M31" s="208">
        <f>G31*(1+L31/100)</f>
        <v>60500</v>
      </c>
      <c r="N31" s="206">
        <v>0.0</v>
      </c>
      <c r="O31" s="206">
        <f>ROUND(E31*N31,2)</f>
        <v>0</v>
      </c>
      <c r="P31" s="206">
        <v>0.0</v>
      </c>
      <c r="Q31" s="206">
        <f>ROUND(E31*P31,2)</f>
        <v>0</v>
      </c>
      <c r="R31" s="208"/>
      <c r="S31" s="208" t="s">
        <v>248</v>
      </c>
      <c r="T31" s="209" t="s">
        <v>249</v>
      </c>
      <c r="U31" s="210">
        <v>0.0</v>
      </c>
      <c r="V31" s="210">
        <f>ROUND(E31*U31,2)</f>
        <v>0</v>
      </c>
      <c r="W31" s="210"/>
      <c r="X31" s="210" t="s">
        <v>201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203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</row>
    <row r="32" ht="12.0" customHeight="1">
      <c r="A32" s="174"/>
      <c r="B32" s="178"/>
      <c r="C32" s="226"/>
      <c r="D32" s="180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AE32" s="151">
        <v>12.0</v>
      </c>
      <c r="AF32" s="151">
        <v>21.0</v>
      </c>
      <c r="AG32" s="151" t="s">
        <v>181</v>
      </c>
    </row>
    <row r="33" ht="12.0" customHeight="1">
      <c r="A33" s="227"/>
      <c r="B33" s="228" t="s">
        <v>14</v>
      </c>
      <c r="C33" s="229"/>
      <c r="D33" s="230"/>
      <c r="E33" s="231"/>
      <c r="F33" s="231"/>
      <c r="G33" s="232">
        <f>G8+G21+G28+G30</f>
        <v>55066.94</v>
      </c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AE33" s="151">
        <f>SUMIF(L7:L31,AE32,G7:G31)</f>
        <v>0</v>
      </c>
      <c r="AF33" s="151">
        <f>SUMIF(L7:L31,AF32,G7:G31)</f>
        <v>55066.94</v>
      </c>
      <c r="AG33" s="151" t="s">
        <v>224</v>
      </c>
    </row>
    <row r="34" ht="12.0" customHeight="1">
      <c r="A34" s="174"/>
      <c r="B34" s="178"/>
      <c r="C34" s="226"/>
      <c r="D34" s="180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</row>
    <row r="35" ht="12.0" customHeight="1">
      <c r="A35" s="174"/>
      <c r="B35" s="178"/>
      <c r="C35" s="226"/>
      <c r="D35" s="180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</row>
    <row r="36" ht="12.0" customHeight="1">
      <c r="A36" s="174" t="s">
        <v>225</v>
      </c>
      <c r="D36" s="180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</row>
    <row r="37" ht="12.0" customHeight="1">
      <c r="A37" s="233"/>
      <c r="B37" s="30"/>
      <c r="C37" s="30"/>
      <c r="D37" s="30"/>
      <c r="E37" s="30"/>
      <c r="F37" s="30"/>
      <c r="G37" s="23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AG37" s="151" t="s">
        <v>226</v>
      </c>
    </row>
    <row r="38" ht="12.0" customHeight="1">
      <c r="A38" s="235"/>
      <c r="G38" s="236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</row>
    <row r="39" ht="12.0" customHeight="1">
      <c r="A39" s="235"/>
      <c r="G39" s="236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</row>
    <row r="40" ht="12.0" customHeight="1">
      <c r="A40" s="235"/>
      <c r="G40" s="236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</row>
    <row r="41" ht="12.0" customHeight="1">
      <c r="A41" s="237"/>
      <c r="B41" s="41"/>
      <c r="C41" s="41"/>
      <c r="D41" s="41"/>
      <c r="E41" s="41"/>
      <c r="F41" s="41"/>
      <c r="G41" s="238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</row>
    <row r="42" ht="12.0" customHeight="1">
      <c r="A42" s="174"/>
      <c r="B42" s="178"/>
      <c r="C42" s="226"/>
      <c r="D42" s="180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</row>
    <row r="43" ht="12.0" customHeight="1">
      <c r="B43" s="183"/>
      <c r="C43" s="239"/>
      <c r="D43" s="123"/>
      <c r="AG43" s="151" t="s">
        <v>227</v>
      </c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8">
    <mergeCell ref="A1:G1"/>
    <mergeCell ref="C2:G2"/>
    <mergeCell ref="C3:G3"/>
    <mergeCell ref="C4:G4"/>
    <mergeCell ref="C10:G10"/>
    <mergeCell ref="C17:G17"/>
    <mergeCell ref="A36:C36"/>
    <mergeCell ref="A37:G41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4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67</v>
      </c>
      <c r="C4" s="186" t="s">
        <v>68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125</v>
      </c>
      <c r="C8" s="196" t="s">
        <v>126</v>
      </c>
      <c r="D8" s="197"/>
      <c r="E8" s="198"/>
      <c r="F8" s="199"/>
      <c r="G8" s="199">
        <f>SUMIF(AG9:AG20,"&lt;&gt;NOR",G9:G20)</f>
        <v>12005.91</v>
      </c>
      <c r="H8" s="199"/>
      <c r="I8" s="199">
        <f>SUM(I9:I20)</f>
        <v>6534.7</v>
      </c>
      <c r="J8" s="199"/>
      <c r="K8" s="199">
        <f>SUM(K9:K20)</f>
        <v>5471.21</v>
      </c>
      <c r="L8" s="199"/>
      <c r="M8" s="199">
        <f>SUM(M9:M20)</f>
        <v>14527.1511</v>
      </c>
      <c r="N8" s="198"/>
      <c r="O8" s="198">
        <f>SUM(O9:O20)</f>
        <v>5.62</v>
      </c>
      <c r="P8" s="198"/>
      <c r="Q8" s="198">
        <f>SUM(Q9:Q20)</f>
        <v>0</v>
      </c>
      <c r="R8" s="199"/>
      <c r="S8" s="199"/>
      <c r="T8" s="200"/>
      <c r="U8" s="201"/>
      <c r="V8" s="201">
        <f>SUM(V9:V20)</f>
        <v>7.84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616</v>
      </c>
      <c r="C9" s="204" t="s">
        <v>617</v>
      </c>
      <c r="D9" s="205" t="s">
        <v>199</v>
      </c>
      <c r="E9" s="206">
        <v>1.57412</v>
      </c>
      <c r="F9" s="207">
        <v>3570.0</v>
      </c>
      <c r="G9" s="208">
        <f>ROUND(E9*F9,2)</f>
        <v>5619.61</v>
      </c>
      <c r="H9" s="207">
        <v>3135.28</v>
      </c>
      <c r="I9" s="208">
        <f>ROUND(E9*H9,2)</f>
        <v>4935.31</v>
      </c>
      <c r="J9" s="207">
        <v>434.72</v>
      </c>
      <c r="K9" s="208">
        <f>ROUND(E9*J9,2)</f>
        <v>684.3</v>
      </c>
      <c r="L9" s="208">
        <v>21.0</v>
      </c>
      <c r="M9" s="208">
        <f>G9*(1+L9/100)</f>
        <v>6799.7281</v>
      </c>
      <c r="N9" s="206">
        <v>2.525</v>
      </c>
      <c r="O9" s="206">
        <f>ROUND(E9*N9,2)</f>
        <v>3.97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0.477</v>
      </c>
      <c r="V9" s="210">
        <f>ROUND(E9*U9,2)</f>
        <v>0.75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</row>
    <row r="10" ht="12.0" customHeight="1" outlineLevel="2">
      <c r="A10" s="212"/>
      <c r="B10" s="213"/>
      <c r="C10" s="214" t="s">
        <v>611</v>
      </c>
      <c r="D10" s="215"/>
      <c r="E10" s="216"/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</row>
    <row r="11" ht="12.0" customHeight="1" outlineLevel="3">
      <c r="A11" s="212"/>
      <c r="B11" s="213"/>
      <c r="C11" s="214" t="s">
        <v>618</v>
      </c>
      <c r="D11" s="215"/>
      <c r="E11" s="216">
        <v>1.15</v>
      </c>
      <c r="F11" s="210"/>
      <c r="G11" s="210"/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205</v>
      </c>
      <c r="AH11" s="211">
        <v>0.0</v>
      </c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</row>
    <row r="12" ht="12.0" customHeight="1" outlineLevel="3">
      <c r="A12" s="212"/>
      <c r="B12" s="213"/>
      <c r="C12" s="214" t="s">
        <v>619</v>
      </c>
      <c r="D12" s="215"/>
      <c r="E12" s="216">
        <v>0.42412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</row>
    <row r="13" ht="12.0" customHeight="1" outlineLevel="1">
      <c r="A13" s="202">
        <v>2.0</v>
      </c>
      <c r="B13" s="203" t="s">
        <v>620</v>
      </c>
      <c r="C13" s="204" t="s">
        <v>621</v>
      </c>
      <c r="D13" s="205" t="s">
        <v>238</v>
      </c>
      <c r="E13" s="206">
        <v>3.594</v>
      </c>
      <c r="F13" s="207">
        <v>1292.0</v>
      </c>
      <c r="G13" s="208">
        <f>ROUND(E13*F13,2)</f>
        <v>4643.45</v>
      </c>
      <c r="H13" s="207">
        <v>253.67</v>
      </c>
      <c r="I13" s="208">
        <f>ROUND(E13*H13,2)</f>
        <v>911.69</v>
      </c>
      <c r="J13" s="207">
        <v>1038.33</v>
      </c>
      <c r="K13" s="208">
        <f>ROUND(E13*J13,2)</f>
        <v>3731.76</v>
      </c>
      <c r="L13" s="208">
        <v>21.0</v>
      </c>
      <c r="M13" s="208">
        <f>G13*(1+L13/100)</f>
        <v>5618.5745</v>
      </c>
      <c r="N13" s="206">
        <v>0.03919</v>
      </c>
      <c r="O13" s="206">
        <f>ROUND(E13*N13,2)</f>
        <v>0.14</v>
      </c>
      <c r="P13" s="206">
        <v>0.0</v>
      </c>
      <c r="Q13" s="206">
        <f>ROUND(E13*P13,2)</f>
        <v>0</v>
      </c>
      <c r="R13" s="208"/>
      <c r="S13" s="208" t="s">
        <v>200</v>
      </c>
      <c r="T13" s="209" t="s">
        <v>200</v>
      </c>
      <c r="U13" s="210">
        <v>1.6</v>
      </c>
      <c r="V13" s="210">
        <f>ROUND(E13*U13,2)</f>
        <v>5.75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203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</row>
    <row r="14" ht="12.0" customHeight="1" outlineLevel="2">
      <c r="A14" s="212"/>
      <c r="B14" s="213"/>
      <c r="C14" s="214" t="s">
        <v>611</v>
      </c>
      <c r="D14" s="215"/>
      <c r="E14" s="216"/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</row>
    <row r="15" ht="12.0" customHeight="1" outlineLevel="3">
      <c r="A15" s="212"/>
      <c r="B15" s="213"/>
      <c r="C15" s="214" t="s">
        <v>622</v>
      </c>
      <c r="D15" s="215"/>
      <c r="E15" s="216">
        <v>3.594</v>
      </c>
      <c r="F15" s="210"/>
      <c r="G15" s="21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205</v>
      </c>
      <c r="AH15" s="211">
        <v>0.0</v>
      </c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</row>
    <row r="16" ht="12.0" customHeight="1" outlineLevel="1">
      <c r="A16" s="202">
        <v>3.0</v>
      </c>
      <c r="B16" s="203" t="s">
        <v>581</v>
      </c>
      <c r="C16" s="204" t="s">
        <v>582</v>
      </c>
      <c r="D16" s="205" t="s">
        <v>238</v>
      </c>
      <c r="E16" s="206">
        <v>3.594</v>
      </c>
      <c r="F16" s="207">
        <v>209.0</v>
      </c>
      <c r="G16" s="208">
        <f>ROUND(E16*F16,2)</f>
        <v>751.15</v>
      </c>
      <c r="H16" s="207">
        <v>0.0</v>
      </c>
      <c r="I16" s="208">
        <f>ROUND(E16*H16,2)</f>
        <v>0</v>
      </c>
      <c r="J16" s="207">
        <v>209.0</v>
      </c>
      <c r="K16" s="208">
        <f>ROUND(E16*J16,2)</f>
        <v>751.15</v>
      </c>
      <c r="L16" s="208">
        <v>21.0</v>
      </c>
      <c r="M16" s="208">
        <f>G16*(1+L16/100)</f>
        <v>908.8915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0.32</v>
      </c>
      <c r="V16" s="210">
        <f>ROUND(E16*U16,2)</f>
        <v>1.15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</row>
    <row r="17" ht="12.0" customHeight="1" outlineLevel="2">
      <c r="A17" s="212"/>
      <c r="B17" s="213"/>
      <c r="C17" s="240" t="s">
        <v>520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</row>
    <row r="18" ht="12.0" customHeight="1" outlineLevel="1">
      <c r="A18" s="202">
        <v>4.0</v>
      </c>
      <c r="B18" s="203" t="s">
        <v>583</v>
      </c>
      <c r="C18" s="204" t="s">
        <v>584</v>
      </c>
      <c r="D18" s="205" t="s">
        <v>238</v>
      </c>
      <c r="E18" s="206">
        <v>9.4</v>
      </c>
      <c r="F18" s="207">
        <v>105.5</v>
      </c>
      <c r="G18" s="208">
        <f>ROUND(E18*F18,2)</f>
        <v>991.7</v>
      </c>
      <c r="H18" s="207">
        <v>73.16</v>
      </c>
      <c r="I18" s="208">
        <f>ROUND(E18*H18,2)</f>
        <v>687.7</v>
      </c>
      <c r="J18" s="207">
        <v>32.34</v>
      </c>
      <c r="K18" s="208">
        <f>ROUND(E18*J18,2)</f>
        <v>304</v>
      </c>
      <c r="L18" s="208">
        <v>21.0</v>
      </c>
      <c r="M18" s="208">
        <f>G18*(1+L18/100)</f>
        <v>1199.957</v>
      </c>
      <c r="N18" s="206">
        <v>0.161</v>
      </c>
      <c r="O18" s="206">
        <f>ROUND(E18*N18,2)</f>
        <v>1.51</v>
      </c>
      <c r="P18" s="206">
        <v>0.0</v>
      </c>
      <c r="Q18" s="206">
        <f>ROUND(E18*P18,2)</f>
        <v>0</v>
      </c>
      <c r="R18" s="208"/>
      <c r="S18" s="208" t="s">
        <v>200</v>
      </c>
      <c r="T18" s="209" t="s">
        <v>200</v>
      </c>
      <c r="U18" s="210">
        <v>0.02</v>
      </c>
      <c r="V18" s="210">
        <f>ROUND(E18*U18,2)</f>
        <v>0.19</v>
      </c>
      <c r="W18" s="210"/>
      <c r="X18" s="210" t="s">
        <v>201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203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</row>
    <row r="19" ht="12.0" customHeight="1" outlineLevel="2">
      <c r="A19" s="212"/>
      <c r="B19" s="213"/>
      <c r="C19" s="214" t="s">
        <v>611</v>
      </c>
      <c r="D19" s="215"/>
      <c r="E19" s="216"/>
      <c r="F19" s="210"/>
      <c r="G19" s="21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205</v>
      </c>
      <c r="AH19" s="211">
        <v>0.0</v>
      </c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</row>
    <row r="20" ht="12.0" customHeight="1" outlineLevel="3">
      <c r="A20" s="212"/>
      <c r="B20" s="213"/>
      <c r="C20" s="214" t="s">
        <v>623</v>
      </c>
      <c r="D20" s="215"/>
      <c r="E20" s="216">
        <v>9.4</v>
      </c>
      <c r="F20" s="210"/>
      <c r="G20" s="21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205</v>
      </c>
      <c r="AH20" s="211">
        <v>0.0</v>
      </c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</row>
    <row r="21" ht="12.0" customHeight="1">
      <c r="A21" s="194" t="s">
        <v>195</v>
      </c>
      <c r="B21" s="195" t="s">
        <v>139</v>
      </c>
      <c r="C21" s="196" t="s">
        <v>140</v>
      </c>
      <c r="D21" s="197"/>
      <c r="E21" s="198"/>
      <c r="F21" s="199"/>
      <c r="G21" s="199">
        <f>SUMIF(AG22:AG27,"&lt;&gt;NOR",G22:G27)</f>
        <v>5128</v>
      </c>
      <c r="H21" s="199"/>
      <c r="I21" s="199">
        <f>SUM(I22:I27)</f>
        <v>2203.6</v>
      </c>
      <c r="J21" s="199"/>
      <c r="K21" s="199">
        <f>SUM(K22:K27)</f>
        <v>2924.4</v>
      </c>
      <c r="L21" s="199"/>
      <c r="M21" s="199">
        <f>SUM(M22:M27)</f>
        <v>6204.88</v>
      </c>
      <c r="N21" s="198"/>
      <c r="O21" s="198">
        <f>SUM(O22:O27)</f>
        <v>0</v>
      </c>
      <c r="P21" s="198"/>
      <c r="Q21" s="198">
        <f>SUM(Q22:Q27)</f>
        <v>0</v>
      </c>
      <c r="R21" s="199"/>
      <c r="S21" s="199"/>
      <c r="T21" s="200"/>
      <c r="U21" s="201"/>
      <c r="V21" s="201">
        <f>SUM(V22:V27)</f>
        <v>3.6</v>
      </c>
      <c r="W21" s="201"/>
      <c r="X21" s="201"/>
      <c r="Y21" s="201"/>
      <c r="AG21" s="151" t="s">
        <v>196</v>
      </c>
    </row>
    <row r="22" ht="12.0" customHeight="1" outlineLevel="1">
      <c r="A22" s="202">
        <v>5.0</v>
      </c>
      <c r="B22" s="203" t="s">
        <v>590</v>
      </c>
      <c r="C22" s="204" t="s">
        <v>591</v>
      </c>
      <c r="D22" s="205" t="s">
        <v>410</v>
      </c>
      <c r="E22" s="206">
        <v>40.0</v>
      </c>
      <c r="F22" s="207">
        <v>124.0</v>
      </c>
      <c r="G22" s="208">
        <f>ROUND(E22*F22,2)</f>
        <v>4960</v>
      </c>
      <c r="H22" s="207">
        <v>50.89</v>
      </c>
      <c r="I22" s="208">
        <f>ROUND(E22*H22,2)</f>
        <v>2035.6</v>
      </c>
      <c r="J22" s="207">
        <v>73.11</v>
      </c>
      <c r="K22" s="208">
        <f>ROUND(E22*J22,2)</f>
        <v>2924.4</v>
      </c>
      <c r="L22" s="208">
        <v>21.0</v>
      </c>
      <c r="M22" s="208">
        <f>G22*(1+L22/100)</f>
        <v>6001.6</v>
      </c>
      <c r="N22" s="206">
        <v>1.0E-5</v>
      </c>
      <c r="O22" s="206">
        <f>ROUND(E22*N22,2)</f>
        <v>0</v>
      </c>
      <c r="P22" s="206">
        <v>0.0</v>
      </c>
      <c r="Q22" s="206">
        <f>ROUND(E22*P22,2)</f>
        <v>0</v>
      </c>
      <c r="R22" s="208"/>
      <c r="S22" s="208" t="s">
        <v>200</v>
      </c>
      <c r="T22" s="209" t="s">
        <v>200</v>
      </c>
      <c r="U22" s="210">
        <v>0.09</v>
      </c>
      <c r="V22" s="210">
        <f>ROUND(E22*U22,2)</f>
        <v>3.6</v>
      </c>
      <c r="W22" s="210"/>
      <c r="X22" s="210" t="s">
        <v>201</v>
      </c>
      <c r="Y22" s="210" t="s">
        <v>202</v>
      </c>
      <c r="Z22" s="211"/>
      <c r="AA22" s="211"/>
      <c r="AB22" s="211"/>
      <c r="AC22" s="211"/>
      <c r="AD22" s="211"/>
      <c r="AE22" s="211"/>
      <c r="AF22" s="211"/>
      <c r="AG22" s="211" t="s">
        <v>203</v>
      </c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</row>
    <row r="23" ht="12.0" customHeight="1" outlineLevel="2">
      <c r="A23" s="212"/>
      <c r="B23" s="213"/>
      <c r="C23" s="214" t="s">
        <v>624</v>
      </c>
      <c r="D23" s="215"/>
      <c r="E23" s="216">
        <v>40.0</v>
      </c>
      <c r="F23" s="210"/>
      <c r="G23" s="210"/>
      <c r="H23" s="210"/>
      <c r="I23" s="210"/>
      <c r="J23" s="210"/>
      <c r="K23" s="210"/>
      <c r="L23" s="210"/>
      <c r="M23" s="210"/>
      <c r="N23" s="217"/>
      <c r="O23" s="217"/>
      <c r="P23" s="217"/>
      <c r="Q23" s="217"/>
      <c r="R23" s="210"/>
      <c r="S23" s="210"/>
      <c r="T23" s="210"/>
      <c r="U23" s="210"/>
      <c r="V23" s="210"/>
      <c r="W23" s="210"/>
      <c r="X23" s="210"/>
      <c r="Y23" s="210"/>
      <c r="Z23" s="211"/>
      <c r="AA23" s="211"/>
      <c r="AB23" s="211"/>
      <c r="AC23" s="211"/>
      <c r="AD23" s="211"/>
      <c r="AE23" s="211"/>
      <c r="AF23" s="211"/>
      <c r="AG23" s="211" t="s">
        <v>205</v>
      </c>
      <c r="AH23" s="211">
        <v>0.0</v>
      </c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</row>
    <row r="24" ht="12.0" customHeight="1" outlineLevel="1">
      <c r="A24" s="218">
        <v>6.0</v>
      </c>
      <c r="B24" s="219" t="s">
        <v>595</v>
      </c>
      <c r="C24" s="220" t="s">
        <v>596</v>
      </c>
      <c r="D24" s="221" t="s">
        <v>326</v>
      </c>
      <c r="E24" s="222">
        <v>4.0</v>
      </c>
      <c r="F24" s="223">
        <v>28.7</v>
      </c>
      <c r="G24" s="224">
        <f t="shared" ref="G24:G25" si="1">ROUND(E24*F24,2)</f>
        <v>114.8</v>
      </c>
      <c r="H24" s="223">
        <v>28.7</v>
      </c>
      <c r="I24" s="224">
        <f t="shared" ref="I24:I25" si="2">ROUND(E24*H24,2)</f>
        <v>114.8</v>
      </c>
      <c r="J24" s="223">
        <v>0.0</v>
      </c>
      <c r="K24" s="224">
        <f t="shared" ref="K24:K25" si="3">ROUND(E24*J24,2)</f>
        <v>0</v>
      </c>
      <c r="L24" s="224">
        <v>21.0</v>
      </c>
      <c r="M24" s="224">
        <f t="shared" ref="M24:M25" si="4">G24*(1+L24/100)</f>
        <v>138.908</v>
      </c>
      <c r="N24" s="222">
        <v>5.0E-4</v>
      </c>
      <c r="O24" s="222">
        <f t="shared" ref="O24:O25" si="5">ROUND(E24*N24,2)</f>
        <v>0</v>
      </c>
      <c r="P24" s="222">
        <v>0.0</v>
      </c>
      <c r="Q24" s="222">
        <f t="shared" ref="Q24:Q25" si="6">ROUND(E24*P24,2)</f>
        <v>0</v>
      </c>
      <c r="R24" s="224" t="s">
        <v>300</v>
      </c>
      <c r="S24" s="224" t="s">
        <v>200</v>
      </c>
      <c r="T24" s="225" t="s">
        <v>200</v>
      </c>
      <c r="U24" s="210">
        <v>0.0</v>
      </c>
      <c r="V24" s="210">
        <f t="shared" ref="V24:V25" si="7">ROUND(E24*U24,2)</f>
        <v>0</v>
      </c>
      <c r="W24" s="210"/>
      <c r="X24" s="210" t="s">
        <v>266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267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</row>
    <row r="25" ht="12.0" customHeight="1" outlineLevel="1">
      <c r="A25" s="202">
        <v>7.0</v>
      </c>
      <c r="B25" s="203" t="s">
        <v>597</v>
      </c>
      <c r="C25" s="204" t="s">
        <v>598</v>
      </c>
      <c r="D25" s="205" t="s">
        <v>410</v>
      </c>
      <c r="E25" s="206">
        <v>40.0</v>
      </c>
      <c r="F25" s="207">
        <v>0.89</v>
      </c>
      <c r="G25" s="208">
        <f t="shared" si="1"/>
        <v>35.6</v>
      </c>
      <c r="H25" s="207">
        <v>0.89</v>
      </c>
      <c r="I25" s="208">
        <f t="shared" si="2"/>
        <v>35.6</v>
      </c>
      <c r="J25" s="207">
        <v>0.0</v>
      </c>
      <c r="K25" s="208">
        <f t="shared" si="3"/>
        <v>0</v>
      </c>
      <c r="L25" s="208">
        <v>21.0</v>
      </c>
      <c r="M25" s="208">
        <f t="shared" si="4"/>
        <v>43.076</v>
      </c>
      <c r="N25" s="206">
        <v>0.0</v>
      </c>
      <c r="O25" s="206">
        <f t="shared" si="5"/>
        <v>0</v>
      </c>
      <c r="P25" s="206">
        <v>0.0</v>
      </c>
      <c r="Q25" s="206">
        <f t="shared" si="6"/>
        <v>0</v>
      </c>
      <c r="R25" s="208" t="s">
        <v>300</v>
      </c>
      <c r="S25" s="208" t="s">
        <v>200</v>
      </c>
      <c r="T25" s="209" t="s">
        <v>200</v>
      </c>
      <c r="U25" s="210">
        <v>0.0</v>
      </c>
      <c r="V25" s="210">
        <f t="shared" si="7"/>
        <v>0</v>
      </c>
      <c r="W25" s="210"/>
      <c r="X25" s="210" t="s">
        <v>266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267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</row>
    <row r="26" ht="12.0" customHeight="1" outlineLevel="2">
      <c r="A26" s="212"/>
      <c r="B26" s="213"/>
      <c r="C26" s="214" t="s">
        <v>624</v>
      </c>
      <c r="D26" s="215"/>
      <c r="E26" s="216">
        <v>40.0</v>
      </c>
      <c r="F26" s="210"/>
      <c r="G26" s="21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205</v>
      </c>
      <c r="AH26" s="211">
        <v>0.0</v>
      </c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</row>
    <row r="27" ht="12.0" customHeight="1" outlineLevel="1">
      <c r="A27" s="218">
        <v>8.0</v>
      </c>
      <c r="B27" s="219" t="s">
        <v>599</v>
      </c>
      <c r="C27" s="220" t="s">
        <v>600</v>
      </c>
      <c r="D27" s="221" t="s">
        <v>410</v>
      </c>
      <c r="E27" s="222">
        <v>40.0</v>
      </c>
      <c r="F27" s="223">
        <v>0.44</v>
      </c>
      <c r="G27" s="224">
        <f>ROUND(E27*F27,2)</f>
        <v>17.6</v>
      </c>
      <c r="H27" s="223">
        <v>0.44</v>
      </c>
      <c r="I27" s="224">
        <f>ROUND(E27*H27,2)</f>
        <v>17.6</v>
      </c>
      <c r="J27" s="223">
        <v>0.0</v>
      </c>
      <c r="K27" s="224">
        <f>ROUND(E27*J27,2)</f>
        <v>0</v>
      </c>
      <c r="L27" s="224">
        <v>21.0</v>
      </c>
      <c r="M27" s="224">
        <f>G27*(1+L27/100)</f>
        <v>21.296</v>
      </c>
      <c r="N27" s="222">
        <v>1.0E-5</v>
      </c>
      <c r="O27" s="222">
        <f>ROUND(E27*N27,2)</f>
        <v>0</v>
      </c>
      <c r="P27" s="222">
        <v>0.0</v>
      </c>
      <c r="Q27" s="222">
        <f>ROUND(E27*P27,2)</f>
        <v>0</v>
      </c>
      <c r="R27" s="224" t="s">
        <v>300</v>
      </c>
      <c r="S27" s="224" t="s">
        <v>200</v>
      </c>
      <c r="T27" s="225" t="s">
        <v>200</v>
      </c>
      <c r="U27" s="210">
        <v>0.0</v>
      </c>
      <c r="V27" s="210">
        <f>ROUND(E27*U27,2)</f>
        <v>0</v>
      </c>
      <c r="W27" s="210"/>
      <c r="X27" s="210" t="s">
        <v>266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267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</row>
    <row r="28" ht="12.0" customHeight="1">
      <c r="A28" s="194" t="s">
        <v>195</v>
      </c>
      <c r="B28" s="195" t="s">
        <v>143</v>
      </c>
      <c r="C28" s="196" t="s">
        <v>144</v>
      </c>
      <c r="D28" s="197"/>
      <c r="E28" s="198"/>
      <c r="F28" s="199"/>
      <c r="G28" s="199">
        <f>SUMIF(AG29,"&lt;&gt;NOR",G29)</f>
        <v>9021.98</v>
      </c>
      <c r="H28" s="199"/>
      <c r="I28" s="199">
        <f>SUM(I29)</f>
        <v>0</v>
      </c>
      <c r="J28" s="199"/>
      <c r="K28" s="199">
        <f>SUM(K29)</f>
        <v>9021.98</v>
      </c>
      <c r="L28" s="199"/>
      <c r="M28" s="199">
        <f>SUM(M29)</f>
        <v>10916.5958</v>
      </c>
      <c r="N28" s="198"/>
      <c r="O28" s="198">
        <f>SUM(O29)</f>
        <v>0</v>
      </c>
      <c r="P28" s="198"/>
      <c r="Q28" s="198">
        <f>SUM(Q29)</f>
        <v>0</v>
      </c>
      <c r="R28" s="199"/>
      <c r="S28" s="199"/>
      <c r="T28" s="200"/>
      <c r="U28" s="201"/>
      <c r="V28" s="201">
        <f>SUM(V29)</f>
        <v>10.84</v>
      </c>
      <c r="W28" s="201"/>
      <c r="X28" s="201"/>
      <c r="Y28" s="201"/>
      <c r="AG28" s="151" t="s">
        <v>196</v>
      </c>
    </row>
    <row r="29" ht="12.0" customHeight="1" outlineLevel="1">
      <c r="A29" s="218">
        <v>9.0</v>
      </c>
      <c r="B29" s="219" t="s">
        <v>411</v>
      </c>
      <c r="C29" s="220" t="s">
        <v>412</v>
      </c>
      <c r="D29" s="221" t="s">
        <v>306</v>
      </c>
      <c r="E29" s="222">
        <v>5.6317</v>
      </c>
      <c r="F29" s="223">
        <v>1602.0</v>
      </c>
      <c r="G29" s="224">
        <f>ROUND(E29*F29,2)</f>
        <v>9021.98</v>
      </c>
      <c r="H29" s="223">
        <v>0.0</v>
      </c>
      <c r="I29" s="224">
        <f>ROUND(E29*H29,2)</f>
        <v>0</v>
      </c>
      <c r="J29" s="223">
        <v>1602.0</v>
      </c>
      <c r="K29" s="224">
        <f>ROUND(E29*J29,2)</f>
        <v>9021.98</v>
      </c>
      <c r="L29" s="224">
        <v>21.0</v>
      </c>
      <c r="M29" s="224">
        <f>G29*(1+L29/100)</f>
        <v>10916.5958</v>
      </c>
      <c r="N29" s="222">
        <v>0.0</v>
      </c>
      <c r="O29" s="222">
        <f>ROUND(E29*N29,2)</f>
        <v>0</v>
      </c>
      <c r="P29" s="222">
        <v>0.0</v>
      </c>
      <c r="Q29" s="222">
        <f>ROUND(E29*P29,2)</f>
        <v>0</v>
      </c>
      <c r="R29" s="224"/>
      <c r="S29" s="224" t="s">
        <v>200</v>
      </c>
      <c r="T29" s="225" t="s">
        <v>200</v>
      </c>
      <c r="U29" s="210">
        <v>1.925</v>
      </c>
      <c r="V29" s="210">
        <f>ROUND(E29*U29,2)</f>
        <v>10.84</v>
      </c>
      <c r="W29" s="210"/>
      <c r="X29" s="210" t="s">
        <v>330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331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</row>
    <row r="30" ht="12.0" customHeight="1">
      <c r="A30" s="194" t="s">
        <v>195</v>
      </c>
      <c r="B30" s="195" t="s">
        <v>145</v>
      </c>
      <c r="C30" s="196" t="s">
        <v>62</v>
      </c>
      <c r="D30" s="197"/>
      <c r="E30" s="198"/>
      <c r="F30" s="199"/>
      <c r="G30" s="199">
        <f>SUMIF(AG31,"&lt;&gt;NOR",G31)</f>
        <v>140000</v>
      </c>
      <c r="H30" s="199"/>
      <c r="I30" s="199">
        <f>SUM(I31)</f>
        <v>0</v>
      </c>
      <c r="J30" s="199"/>
      <c r="K30" s="199">
        <f>SUM(K31)</f>
        <v>140000</v>
      </c>
      <c r="L30" s="199"/>
      <c r="M30" s="199">
        <f>SUM(M31)</f>
        <v>169400</v>
      </c>
      <c r="N30" s="198"/>
      <c r="O30" s="198">
        <f>SUM(O31)</f>
        <v>0</v>
      </c>
      <c r="P30" s="198"/>
      <c r="Q30" s="198">
        <f>SUM(Q31)</f>
        <v>0</v>
      </c>
      <c r="R30" s="199"/>
      <c r="S30" s="199"/>
      <c r="T30" s="200"/>
      <c r="U30" s="201"/>
      <c r="V30" s="201">
        <f>SUM(V31)</f>
        <v>0</v>
      </c>
      <c r="W30" s="201"/>
      <c r="X30" s="201"/>
      <c r="Y30" s="201"/>
      <c r="AG30" s="151" t="s">
        <v>196</v>
      </c>
    </row>
    <row r="31" ht="12.0" customHeight="1" outlineLevel="1">
      <c r="A31" s="202">
        <v>10.0</v>
      </c>
      <c r="B31" s="203" t="s">
        <v>625</v>
      </c>
      <c r="C31" s="204" t="s">
        <v>626</v>
      </c>
      <c r="D31" s="205" t="s">
        <v>603</v>
      </c>
      <c r="E31" s="206">
        <v>2.0</v>
      </c>
      <c r="F31" s="207">
        <v>70000.0</v>
      </c>
      <c r="G31" s="208">
        <f>ROUND(E31*F31,2)</f>
        <v>140000</v>
      </c>
      <c r="H31" s="207">
        <v>0.0</v>
      </c>
      <c r="I31" s="208">
        <f>ROUND(E31*H31,2)</f>
        <v>0</v>
      </c>
      <c r="J31" s="207">
        <v>70000.0</v>
      </c>
      <c r="K31" s="208">
        <f>ROUND(E31*J31,2)</f>
        <v>140000</v>
      </c>
      <c r="L31" s="208">
        <v>21.0</v>
      </c>
      <c r="M31" s="208">
        <f>G31*(1+L31/100)</f>
        <v>169400</v>
      </c>
      <c r="N31" s="206">
        <v>0.0</v>
      </c>
      <c r="O31" s="206">
        <f>ROUND(E31*N31,2)</f>
        <v>0</v>
      </c>
      <c r="P31" s="206">
        <v>0.0</v>
      </c>
      <c r="Q31" s="206">
        <f>ROUND(E31*P31,2)</f>
        <v>0</v>
      </c>
      <c r="R31" s="208"/>
      <c r="S31" s="208" t="s">
        <v>248</v>
      </c>
      <c r="T31" s="209" t="s">
        <v>249</v>
      </c>
      <c r="U31" s="210">
        <v>0.0</v>
      </c>
      <c r="V31" s="210">
        <f>ROUND(E31*U31,2)</f>
        <v>0</v>
      </c>
      <c r="W31" s="210"/>
      <c r="X31" s="210" t="s">
        <v>201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203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</row>
    <row r="32" ht="12.0" customHeight="1">
      <c r="A32" s="174"/>
      <c r="B32" s="178"/>
      <c r="C32" s="226"/>
      <c r="D32" s="180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AE32" s="151">
        <v>12.0</v>
      </c>
      <c r="AF32" s="151">
        <v>21.0</v>
      </c>
      <c r="AG32" s="151" t="s">
        <v>181</v>
      </c>
    </row>
    <row r="33" ht="12.0" customHeight="1">
      <c r="A33" s="227"/>
      <c r="B33" s="228" t="s">
        <v>14</v>
      </c>
      <c r="C33" s="229"/>
      <c r="D33" s="230"/>
      <c r="E33" s="231"/>
      <c r="F33" s="231"/>
      <c r="G33" s="232">
        <f>G8+G21+G28+G30</f>
        <v>166155.89</v>
      </c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AE33" s="151">
        <f>SUMIF(L7:L31,AE32,G7:G31)</f>
        <v>0</v>
      </c>
      <c r="AF33" s="151">
        <f>SUMIF(L7:L31,AF32,G7:G31)</f>
        <v>166155.89</v>
      </c>
      <c r="AG33" s="151" t="s">
        <v>224</v>
      </c>
    </row>
    <row r="34" ht="12.0" customHeight="1">
      <c r="A34" s="174"/>
      <c r="B34" s="178"/>
      <c r="C34" s="226"/>
      <c r="D34" s="180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</row>
    <row r="35" ht="12.0" customHeight="1">
      <c r="A35" s="174"/>
      <c r="B35" s="178"/>
      <c r="C35" s="226"/>
      <c r="D35" s="180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</row>
    <row r="36" ht="12.0" customHeight="1">
      <c r="A36" s="174" t="s">
        <v>225</v>
      </c>
      <c r="D36" s="180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</row>
    <row r="37" ht="12.0" customHeight="1">
      <c r="A37" s="233"/>
      <c r="B37" s="30"/>
      <c r="C37" s="30"/>
      <c r="D37" s="30"/>
      <c r="E37" s="30"/>
      <c r="F37" s="30"/>
      <c r="G37" s="23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AG37" s="151" t="s">
        <v>226</v>
      </c>
    </row>
    <row r="38" ht="12.0" customHeight="1">
      <c r="A38" s="235"/>
      <c r="G38" s="236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</row>
    <row r="39" ht="12.0" customHeight="1">
      <c r="A39" s="235"/>
      <c r="G39" s="236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</row>
    <row r="40" ht="12.0" customHeight="1">
      <c r="A40" s="235"/>
      <c r="G40" s="236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</row>
    <row r="41" ht="12.0" customHeight="1">
      <c r="A41" s="237"/>
      <c r="B41" s="41"/>
      <c r="C41" s="41"/>
      <c r="D41" s="41"/>
      <c r="E41" s="41"/>
      <c r="F41" s="41"/>
      <c r="G41" s="238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</row>
    <row r="42" ht="12.0" customHeight="1">
      <c r="A42" s="174"/>
      <c r="B42" s="178"/>
      <c r="C42" s="226"/>
      <c r="D42" s="180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</row>
    <row r="43" ht="12.0" customHeight="1">
      <c r="B43" s="183"/>
      <c r="C43" s="239"/>
      <c r="D43" s="123"/>
      <c r="AG43" s="151" t="s">
        <v>227</v>
      </c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7">
    <mergeCell ref="A1:G1"/>
    <mergeCell ref="C2:G2"/>
    <mergeCell ref="C3:G3"/>
    <mergeCell ref="C4:G4"/>
    <mergeCell ref="C17:G17"/>
    <mergeCell ref="A36:C36"/>
    <mergeCell ref="A37:G41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1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3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69</v>
      </c>
      <c r="C4" s="186" t="s">
        <v>70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145</v>
      </c>
      <c r="C8" s="196" t="s">
        <v>62</v>
      </c>
      <c r="D8" s="197"/>
      <c r="E8" s="198"/>
      <c r="F8" s="199"/>
      <c r="G8" s="199">
        <f>SUMIF(AG9,"&lt;&gt;NOR",G9)</f>
        <v>70000</v>
      </c>
      <c r="H8" s="199"/>
      <c r="I8" s="199">
        <f>SUM(I9)</f>
        <v>0</v>
      </c>
      <c r="J8" s="199"/>
      <c r="K8" s="199">
        <f>SUM(K9)</f>
        <v>70000</v>
      </c>
      <c r="L8" s="199"/>
      <c r="M8" s="199">
        <f>SUM(M9)</f>
        <v>84700</v>
      </c>
      <c r="N8" s="198"/>
      <c r="O8" s="198">
        <f>SUM(O9)</f>
        <v>0</v>
      </c>
      <c r="P8" s="198"/>
      <c r="Q8" s="198">
        <f>SUM(Q9)</f>
        <v>0</v>
      </c>
      <c r="R8" s="199"/>
      <c r="S8" s="199"/>
      <c r="T8" s="200"/>
      <c r="U8" s="201"/>
      <c r="V8" s="201">
        <f>SUM(V9)</f>
        <v>0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627</v>
      </c>
      <c r="C9" s="204" t="s">
        <v>628</v>
      </c>
      <c r="D9" s="205" t="s">
        <v>603</v>
      </c>
      <c r="E9" s="206">
        <v>1.0</v>
      </c>
      <c r="F9" s="207">
        <v>70000.0</v>
      </c>
      <c r="G9" s="208">
        <f>ROUND(E9*F9,2)</f>
        <v>70000</v>
      </c>
      <c r="H9" s="207">
        <v>0.0</v>
      </c>
      <c r="I9" s="208">
        <f>ROUND(E9*H9,2)</f>
        <v>0</v>
      </c>
      <c r="J9" s="207">
        <v>70000.0</v>
      </c>
      <c r="K9" s="208">
        <f>ROUND(E9*J9,2)</f>
        <v>70000</v>
      </c>
      <c r="L9" s="208">
        <v>21.0</v>
      </c>
      <c r="M9" s="208">
        <f>G9*(1+L9/100)</f>
        <v>84700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248</v>
      </c>
      <c r="T9" s="209" t="s">
        <v>249</v>
      </c>
      <c r="U9" s="210">
        <v>0.0</v>
      </c>
      <c r="V9" s="210">
        <f>ROUND(E9*U9,2)</f>
        <v>0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</row>
    <row r="10" ht="12.0" customHeight="1">
      <c r="A10" s="174"/>
      <c r="B10" s="178"/>
      <c r="C10" s="226"/>
      <c r="D10" s="180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AE10" s="151">
        <v>12.0</v>
      </c>
      <c r="AF10" s="151">
        <v>21.0</v>
      </c>
      <c r="AG10" s="151" t="s">
        <v>181</v>
      </c>
    </row>
    <row r="11" ht="12.0" customHeight="1">
      <c r="A11" s="227"/>
      <c r="B11" s="228" t="s">
        <v>14</v>
      </c>
      <c r="C11" s="229"/>
      <c r="D11" s="230"/>
      <c r="E11" s="231"/>
      <c r="F11" s="231"/>
      <c r="G11" s="232">
        <f>G8</f>
        <v>70000</v>
      </c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AE11" s="151">
        <f>SUMIF(L7:L9,AE10,G7:G9)</f>
        <v>0</v>
      </c>
      <c r="AF11" s="151">
        <f>SUMIF(L7:L9,AF10,G7:G9)</f>
        <v>70000</v>
      </c>
      <c r="AG11" s="151" t="s">
        <v>224</v>
      </c>
    </row>
    <row r="12" ht="12.0" customHeight="1">
      <c r="A12" s="174"/>
      <c r="B12" s="178"/>
      <c r="C12" s="226"/>
      <c r="D12" s="180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</row>
    <row r="13" ht="12.0" customHeight="1">
      <c r="A13" s="174"/>
      <c r="B13" s="178"/>
      <c r="C13" s="226"/>
      <c r="D13" s="180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</row>
    <row r="14" ht="12.0" customHeight="1">
      <c r="A14" s="174" t="s">
        <v>225</v>
      </c>
      <c r="D14" s="180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</row>
    <row r="15" ht="12.0" customHeight="1">
      <c r="A15" s="233"/>
      <c r="B15" s="30"/>
      <c r="C15" s="30"/>
      <c r="D15" s="30"/>
      <c r="E15" s="30"/>
      <c r="F15" s="30"/>
      <c r="G15" s="23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AG15" s="151" t="s">
        <v>226</v>
      </c>
    </row>
    <row r="16" ht="12.0" customHeight="1">
      <c r="A16" s="235"/>
      <c r="G16" s="236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</row>
    <row r="17" ht="12.0" customHeight="1">
      <c r="A17" s="235"/>
      <c r="G17" s="236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</row>
    <row r="18" ht="12.0" customHeight="1">
      <c r="A18" s="235"/>
      <c r="G18" s="236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</row>
    <row r="19" ht="12.0" customHeight="1">
      <c r="A19" s="237"/>
      <c r="B19" s="41"/>
      <c r="C19" s="41"/>
      <c r="D19" s="41"/>
      <c r="E19" s="41"/>
      <c r="F19" s="41"/>
      <c r="G19" s="238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</row>
    <row r="20" ht="12.0" customHeight="1">
      <c r="A20" s="174"/>
      <c r="B20" s="178"/>
      <c r="C20" s="226"/>
      <c r="D20" s="180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</row>
    <row r="21" ht="12.0" customHeight="1">
      <c r="B21" s="183"/>
      <c r="C21" s="239"/>
      <c r="D21" s="123"/>
      <c r="AG21" s="151" t="s">
        <v>227</v>
      </c>
    </row>
    <row r="22" ht="12.0" customHeight="1">
      <c r="B22" s="183"/>
      <c r="C22" s="183"/>
      <c r="D22" s="123"/>
    </row>
    <row r="23" ht="12.0" customHeight="1">
      <c r="B23" s="183"/>
      <c r="C23" s="183"/>
      <c r="D23" s="123"/>
    </row>
    <row r="24" ht="12.0" customHeight="1">
      <c r="B24" s="183"/>
      <c r="C24" s="183"/>
      <c r="D24" s="123"/>
    </row>
    <row r="25" ht="12.0" customHeight="1">
      <c r="B25" s="183"/>
      <c r="C25" s="183"/>
      <c r="D25" s="123"/>
    </row>
    <row r="26" ht="12.0" customHeight="1">
      <c r="B26" s="183"/>
      <c r="C26" s="183"/>
      <c r="D26" s="123"/>
    </row>
    <row r="27" ht="12.0" customHeight="1">
      <c r="B27" s="183"/>
      <c r="C27" s="183"/>
      <c r="D27" s="123"/>
    </row>
    <row r="28" ht="12.0" customHeight="1">
      <c r="B28" s="183"/>
      <c r="C28" s="183"/>
      <c r="D28" s="123"/>
    </row>
    <row r="29" ht="12.0" customHeight="1">
      <c r="B29" s="183"/>
      <c r="C29" s="183"/>
      <c r="D29" s="123"/>
    </row>
    <row r="30" ht="12.0" customHeight="1">
      <c r="B30" s="183"/>
      <c r="C30" s="183"/>
      <c r="D30" s="123"/>
    </row>
    <row r="31" ht="12.0" customHeight="1">
      <c r="B31" s="183"/>
      <c r="C31" s="183"/>
      <c r="D31" s="123"/>
    </row>
    <row r="32" ht="12.0" customHeight="1">
      <c r="B32" s="183"/>
      <c r="C32" s="183"/>
      <c r="D32" s="123"/>
    </row>
    <row r="33" ht="12.0" customHeight="1">
      <c r="B33" s="183"/>
      <c r="C33" s="183"/>
      <c r="D33" s="123"/>
    </row>
    <row r="34" ht="12.0" customHeight="1">
      <c r="B34" s="183"/>
      <c r="C34" s="183"/>
      <c r="D34" s="123"/>
    </row>
    <row r="35" ht="12.0" customHeight="1">
      <c r="B35" s="183"/>
      <c r="C35" s="183"/>
      <c r="D35" s="123"/>
    </row>
    <row r="36" ht="12.0" customHeight="1">
      <c r="B36" s="183"/>
      <c r="C36" s="183"/>
      <c r="D36" s="123"/>
    </row>
    <row r="37" ht="12.0" customHeight="1">
      <c r="B37" s="183"/>
      <c r="C37" s="183"/>
      <c r="D37" s="123"/>
    </row>
    <row r="38" ht="12.0" customHeight="1">
      <c r="B38" s="183"/>
      <c r="C38" s="183"/>
      <c r="D38" s="123"/>
    </row>
    <row r="39" ht="12.0" customHeight="1">
      <c r="B39" s="183"/>
      <c r="C39" s="183"/>
      <c r="D39" s="123"/>
    </row>
    <row r="40" ht="12.0" customHeight="1">
      <c r="B40" s="183"/>
      <c r="C40" s="183"/>
      <c r="D40" s="123"/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</row>
    <row r="223" ht="12.0" customHeight="1">
      <c r="B223" s="183"/>
      <c r="C223" s="183"/>
    </row>
    <row r="224" ht="12.0" customHeight="1">
      <c r="B224" s="183"/>
      <c r="C224" s="183"/>
    </row>
    <row r="225" ht="12.0" customHeight="1">
      <c r="B225" s="183"/>
      <c r="C225" s="183"/>
    </row>
    <row r="226" ht="12.0" customHeight="1">
      <c r="B226" s="183"/>
      <c r="C226" s="183"/>
    </row>
    <row r="227" ht="12.0" customHeight="1">
      <c r="B227" s="183"/>
      <c r="C227" s="183"/>
    </row>
    <row r="228" ht="12.0" customHeight="1">
      <c r="B228" s="183"/>
      <c r="C228" s="183"/>
    </row>
    <row r="229" ht="12.0" customHeight="1">
      <c r="B229" s="183"/>
      <c r="C229" s="183"/>
    </row>
    <row r="230" ht="12.0" customHeight="1">
      <c r="B230" s="183"/>
      <c r="C230" s="183"/>
    </row>
    <row r="231" ht="12.0" customHeight="1">
      <c r="B231" s="183"/>
      <c r="C231" s="183"/>
    </row>
    <row r="232" ht="12.0" customHeight="1">
      <c r="B232" s="183"/>
      <c r="C232" s="183"/>
    </row>
    <row r="233" ht="12.0" customHeight="1">
      <c r="B233" s="183"/>
      <c r="C233" s="183"/>
    </row>
    <row r="234" ht="12.0" customHeight="1">
      <c r="B234" s="183"/>
      <c r="C234" s="183"/>
    </row>
    <row r="235" ht="12.0" customHeight="1">
      <c r="B235" s="183"/>
      <c r="C235" s="183"/>
    </row>
    <row r="236" ht="12.0" customHeight="1">
      <c r="B236" s="183"/>
      <c r="C236" s="183"/>
    </row>
    <row r="237" ht="12.0" customHeight="1">
      <c r="B237" s="183"/>
      <c r="C237" s="183"/>
    </row>
    <row r="238" ht="12.0" customHeight="1">
      <c r="B238" s="183"/>
      <c r="C238" s="183"/>
    </row>
    <row r="239" ht="12.0" customHeight="1">
      <c r="B239" s="183"/>
      <c r="C239" s="183"/>
    </row>
    <row r="240" ht="12.0" customHeight="1">
      <c r="B240" s="183"/>
      <c r="C240" s="18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6">
    <mergeCell ref="A1:G1"/>
    <mergeCell ref="C2:G2"/>
    <mergeCell ref="C3:G3"/>
    <mergeCell ref="C4:G4"/>
    <mergeCell ref="A14:C14"/>
    <mergeCell ref="A15:G19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2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4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71</v>
      </c>
      <c r="C4" s="186" t="s">
        <v>72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125</v>
      </c>
      <c r="C8" s="196" t="s">
        <v>126</v>
      </c>
      <c r="D8" s="197"/>
      <c r="E8" s="198"/>
      <c r="F8" s="199"/>
      <c r="G8" s="199">
        <f>SUMIF(AG9:AG14,"&lt;&gt;NOR",G9:G14)</f>
        <v>4060.08</v>
      </c>
      <c r="H8" s="199"/>
      <c r="I8" s="199">
        <f>SUM(I9:I14)</f>
        <v>1407.79</v>
      </c>
      <c r="J8" s="199"/>
      <c r="K8" s="199">
        <f>SUM(K9:K14)</f>
        <v>2652.29</v>
      </c>
      <c r="L8" s="199"/>
      <c r="M8" s="199">
        <f>SUM(M9:M14)</f>
        <v>4912.6968</v>
      </c>
      <c r="N8" s="198"/>
      <c r="O8" s="198">
        <f>SUM(O9:O14)</f>
        <v>0.66</v>
      </c>
      <c r="P8" s="198"/>
      <c r="Q8" s="198">
        <f>SUM(Q9:Q14)</f>
        <v>0</v>
      </c>
      <c r="R8" s="199"/>
      <c r="S8" s="199"/>
      <c r="T8" s="200"/>
      <c r="U8" s="201"/>
      <c r="V8" s="201">
        <f>SUM(V9:V14)</f>
        <v>4.04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586</v>
      </c>
      <c r="C9" s="204" t="s">
        <v>587</v>
      </c>
      <c r="D9" s="205" t="s">
        <v>199</v>
      </c>
      <c r="E9" s="206">
        <v>0.216</v>
      </c>
      <c r="F9" s="207">
        <v>3570.0</v>
      </c>
      <c r="G9" s="208">
        <f>ROUND(E9*F9,2)</f>
        <v>771.12</v>
      </c>
      <c r="H9" s="207">
        <v>3135.28</v>
      </c>
      <c r="I9" s="208">
        <f>ROUND(E9*H9,2)</f>
        <v>677.22</v>
      </c>
      <c r="J9" s="207">
        <v>434.72</v>
      </c>
      <c r="K9" s="208">
        <f>ROUND(E9*J9,2)</f>
        <v>93.9</v>
      </c>
      <c r="L9" s="208">
        <v>21.0</v>
      </c>
      <c r="M9" s="208">
        <f>G9*(1+L9/100)</f>
        <v>933.0552</v>
      </c>
      <c r="N9" s="206">
        <v>2.525</v>
      </c>
      <c r="O9" s="206">
        <f>ROUND(E9*N9,2)</f>
        <v>0.55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0.477</v>
      </c>
      <c r="V9" s="210">
        <f>ROUND(E9*U9,2)</f>
        <v>0.1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</row>
    <row r="10" ht="12.0" customHeight="1" outlineLevel="2">
      <c r="A10" s="212"/>
      <c r="B10" s="213"/>
      <c r="C10" s="214" t="s">
        <v>629</v>
      </c>
      <c r="D10" s="215"/>
      <c r="E10" s="216">
        <v>0.216</v>
      </c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</row>
    <row r="11" ht="12.0" customHeight="1" outlineLevel="1">
      <c r="A11" s="202">
        <v>2.0</v>
      </c>
      <c r="B11" s="203" t="s">
        <v>426</v>
      </c>
      <c r="C11" s="204" t="s">
        <v>427</v>
      </c>
      <c r="D11" s="205" t="s">
        <v>238</v>
      </c>
      <c r="E11" s="206">
        <v>2.88</v>
      </c>
      <c r="F11" s="207">
        <v>933.0</v>
      </c>
      <c r="G11" s="208">
        <f>ROUND(E11*F11,2)</f>
        <v>2687.04</v>
      </c>
      <c r="H11" s="207">
        <v>253.67</v>
      </c>
      <c r="I11" s="208">
        <f>ROUND(E11*H11,2)</f>
        <v>730.57</v>
      </c>
      <c r="J11" s="207">
        <v>679.33</v>
      </c>
      <c r="K11" s="208">
        <f>ROUND(E11*J11,2)</f>
        <v>1956.47</v>
      </c>
      <c r="L11" s="208">
        <v>21.0</v>
      </c>
      <c r="M11" s="208">
        <f>G11*(1+L11/100)</f>
        <v>3251.3184</v>
      </c>
      <c r="N11" s="206">
        <v>0.03919</v>
      </c>
      <c r="O11" s="206">
        <f>ROUND(E11*N11,2)</f>
        <v>0.11</v>
      </c>
      <c r="P11" s="206">
        <v>0.0</v>
      </c>
      <c r="Q11" s="206">
        <f>ROUND(E11*P11,2)</f>
        <v>0</v>
      </c>
      <c r="R11" s="208"/>
      <c r="S11" s="208" t="s">
        <v>200</v>
      </c>
      <c r="T11" s="209" t="s">
        <v>200</v>
      </c>
      <c r="U11" s="210">
        <v>1.05</v>
      </c>
      <c r="V11" s="210">
        <f>ROUND(E11*U11,2)</f>
        <v>3.02</v>
      </c>
      <c r="W11" s="210"/>
      <c r="X11" s="210" t="s">
        <v>201</v>
      </c>
      <c r="Y11" s="210" t="s">
        <v>202</v>
      </c>
      <c r="Z11" s="211"/>
      <c r="AA11" s="211"/>
      <c r="AB11" s="211"/>
      <c r="AC11" s="211"/>
      <c r="AD11" s="211"/>
      <c r="AE11" s="211"/>
      <c r="AF11" s="211"/>
      <c r="AG11" s="211" t="s">
        <v>203</v>
      </c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</row>
    <row r="12" ht="12.0" customHeight="1" outlineLevel="2">
      <c r="A12" s="212"/>
      <c r="B12" s="213"/>
      <c r="C12" s="214" t="s">
        <v>630</v>
      </c>
      <c r="D12" s="215"/>
      <c r="E12" s="216">
        <v>2.88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</row>
    <row r="13" ht="12.0" customHeight="1" outlineLevel="1">
      <c r="A13" s="202">
        <v>3.0</v>
      </c>
      <c r="B13" s="203" t="s">
        <v>429</v>
      </c>
      <c r="C13" s="204" t="s">
        <v>430</v>
      </c>
      <c r="D13" s="205" t="s">
        <v>238</v>
      </c>
      <c r="E13" s="206">
        <v>2.88</v>
      </c>
      <c r="F13" s="207">
        <v>209.0</v>
      </c>
      <c r="G13" s="208">
        <f>ROUND(E13*F13,2)</f>
        <v>601.92</v>
      </c>
      <c r="H13" s="207">
        <v>0.0</v>
      </c>
      <c r="I13" s="208">
        <f>ROUND(E13*H13,2)</f>
        <v>0</v>
      </c>
      <c r="J13" s="207">
        <v>209.0</v>
      </c>
      <c r="K13" s="208">
        <f>ROUND(E13*J13,2)</f>
        <v>601.92</v>
      </c>
      <c r="L13" s="208">
        <v>21.0</v>
      </c>
      <c r="M13" s="208">
        <f>G13*(1+L13/100)</f>
        <v>728.3232</v>
      </c>
      <c r="N13" s="206">
        <v>0.0</v>
      </c>
      <c r="O13" s="206">
        <f>ROUND(E13*N13,2)</f>
        <v>0</v>
      </c>
      <c r="P13" s="206">
        <v>0.0</v>
      </c>
      <c r="Q13" s="206">
        <f>ROUND(E13*P13,2)</f>
        <v>0</v>
      </c>
      <c r="R13" s="208"/>
      <c r="S13" s="208" t="s">
        <v>200</v>
      </c>
      <c r="T13" s="209" t="s">
        <v>200</v>
      </c>
      <c r="U13" s="210">
        <v>0.32</v>
      </c>
      <c r="V13" s="210">
        <f>ROUND(E13*U13,2)</f>
        <v>0.92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203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</row>
    <row r="14" ht="12.0" customHeight="1" outlineLevel="2">
      <c r="A14" s="212"/>
      <c r="B14" s="213"/>
      <c r="C14" s="240" t="s">
        <v>431</v>
      </c>
      <c r="D14" s="30"/>
      <c r="E14" s="30"/>
      <c r="F14" s="30"/>
      <c r="G14" s="3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280</v>
      </c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</row>
    <row r="15" ht="12.0" customHeight="1">
      <c r="A15" s="194" t="s">
        <v>195</v>
      </c>
      <c r="B15" s="195" t="s">
        <v>139</v>
      </c>
      <c r="C15" s="196" t="s">
        <v>140</v>
      </c>
      <c r="D15" s="197"/>
      <c r="E15" s="198"/>
      <c r="F15" s="199"/>
      <c r="G15" s="199">
        <f>SUMIF(AG16:AG21,"&lt;&gt;NOR",G16:G21)</f>
        <v>1031.34</v>
      </c>
      <c r="H15" s="199"/>
      <c r="I15" s="199">
        <f>SUM(I16:I21)</f>
        <v>446.46</v>
      </c>
      <c r="J15" s="199"/>
      <c r="K15" s="199">
        <f>SUM(K16:K21)</f>
        <v>584.88</v>
      </c>
      <c r="L15" s="199"/>
      <c r="M15" s="199">
        <f>SUM(M16:M21)</f>
        <v>1247.9214</v>
      </c>
      <c r="N15" s="198"/>
      <c r="O15" s="198">
        <f>SUM(O16:O21)</f>
        <v>0</v>
      </c>
      <c r="P15" s="198"/>
      <c r="Q15" s="198">
        <f>SUM(Q16:Q21)</f>
        <v>0</v>
      </c>
      <c r="R15" s="199"/>
      <c r="S15" s="199"/>
      <c r="T15" s="200"/>
      <c r="U15" s="201"/>
      <c r="V15" s="201">
        <f>SUM(V16:V21)</f>
        <v>0.74</v>
      </c>
      <c r="W15" s="201"/>
      <c r="X15" s="201"/>
      <c r="Y15" s="201"/>
      <c r="AG15" s="151" t="s">
        <v>196</v>
      </c>
    </row>
    <row r="16" ht="12.0" customHeight="1" outlineLevel="1">
      <c r="A16" s="202">
        <v>4.0</v>
      </c>
      <c r="B16" s="203" t="s">
        <v>590</v>
      </c>
      <c r="C16" s="204" t="s">
        <v>591</v>
      </c>
      <c r="D16" s="205" t="s">
        <v>410</v>
      </c>
      <c r="E16" s="206">
        <v>8.0</v>
      </c>
      <c r="F16" s="207">
        <v>124.0</v>
      </c>
      <c r="G16" s="208">
        <f>ROUND(E16*F16,2)</f>
        <v>992</v>
      </c>
      <c r="H16" s="207">
        <v>50.89</v>
      </c>
      <c r="I16" s="208">
        <f>ROUND(E16*H16,2)</f>
        <v>407.12</v>
      </c>
      <c r="J16" s="207">
        <v>73.11</v>
      </c>
      <c r="K16" s="208">
        <f>ROUND(E16*J16,2)</f>
        <v>584.88</v>
      </c>
      <c r="L16" s="208">
        <v>21.0</v>
      </c>
      <c r="M16" s="208">
        <f>G16*(1+L16/100)</f>
        <v>1200.32</v>
      </c>
      <c r="N16" s="206">
        <v>1.0E-5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200</v>
      </c>
      <c r="U16" s="210">
        <v>0.092</v>
      </c>
      <c r="V16" s="210">
        <f>ROUND(E16*U16,2)</f>
        <v>0.74</v>
      </c>
      <c r="W16" s="210"/>
      <c r="X16" s="210" t="s">
        <v>201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203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</row>
    <row r="17" ht="12.0" customHeight="1" outlineLevel="2">
      <c r="A17" s="212"/>
      <c r="B17" s="213"/>
      <c r="C17" s="214" t="s">
        <v>631</v>
      </c>
      <c r="D17" s="215"/>
      <c r="E17" s="216">
        <v>8.0</v>
      </c>
      <c r="F17" s="210"/>
      <c r="G17" s="21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205</v>
      </c>
      <c r="AH17" s="211">
        <v>0.0</v>
      </c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</row>
    <row r="18" ht="12.0" customHeight="1" outlineLevel="1">
      <c r="A18" s="218">
        <v>5.0</v>
      </c>
      <c r="B18" s="219" t="s">
        <v>595</v>
      </c>
      <c r="C18" s="220" t="s">
        <v>596</v>
      </c>
      <c r="D18" s="221" t="s">
        <v>326</v>
      </c>
      <c r="E18" s="222">
        <v>1.0</v>
      </c>
      <c r="F18" s="223">
        <v>28.7</v>
      </c>
      <c r="G18" s="224">
        <f t="shared" ref="G18:G19" si="1">ROUND(E18*F18,2)</f>
        <v>28.7</v>
      </c>
      <c r="H18" s="223">
        <v>28.7</v>
      </c>
      <c r="I18" s="224">
        <f t="shared" ref="I18:I19" si="2">ROUND(E18*H18,2)</f>
        <v>28.7</v>
      </c>
      <c r="J18" s="223">
        <v>0.0</v>
      </c>
      <c r="K18" s="224">
        <f t="shared" ref="K18:K19" si="3">ROUND(E18*J18,2)</f>
        <v>0</v>
      </c>
      <c r="L18" s="224">
        <v>21.0</v>
      </c>
      <c r="M18" s="224">
        <f t="shared" ref="M18:M19" si="4">G18*(1+L18/100)</f>
        <v>34.727</v>
      </c>
      <c r="N18" s="222">
        <v>5.0E-4</v>
      </c>
      <c r="O18" s="222">
        <f t="shared" ref="O18:O19" si="5">ROUND(E18*N18,2)</f>
        <v>0</v>
      </c>
      <c r="P18" s="222">
        <v>0.0</v>
      </c>
      <c r="Q18" s="222">
        <f t="shared" ref="Q18:Q19" si="6">ROUND(E18*P18,2)</f>
        <v>0</v>
      </c>
      <c r="R18" s="224" t="s">
        <v>300</v>
      </c>
      <c r="S18" s="224" t="s">
        <v>200</v>
      </c>
      <c r="T18" s="225" t="s">
        <v>200</v>
      </c>
      <c r="U18" s="210">
        <v>0.0</v>
      </c>
      <c r="V18" s="210">
        <f t="shared" ref="V18:V19" si="7">ROUND(E18*U18,2)</f>
        <v>0</v>
      </c>
      <c r="W18" s="210"/>
      <c r="X18" s="210" t="s">
        <v>266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267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</row>
    <row r="19" ht="12.0" customHeight="1" outlineLevel="1">
      <c r="A19" s="202">
        <v>6.0</v>
      </c>
      <c r="B19" s="203" t="s">
        <v>597</v>
      </c>
      <c r="C19" s="204" t="s">
        <v>598</v>
      </c>
      <c r="D19" s="205" t="s">
        <v>410</v>
      </c>
      <c r="E19" s="206">
        <v>8.0</v>
      </c>
      <c r="F19" s="207">
        <v>0.89</v>
      </c>
      <c r="G19" s="208">
        <f t="shared" si="1"/>
        <v>7.12</v>
      </c>
      <c r="H19" s="207">
        <v>0.89</v>
      </c>
      <c r="I19" s="208">
        <f t="shared" si="2"/>
        <v>7.12</v>
      </c>
      <c r="J19" s="207">
        <v>0.0</v>
      </c>
      <c r="K19" s="208">
        <f t="shared" si="3"/>
        <v>0</v>
      </c>
      <c r="L19" s="208">
        <v>21.0</v>
      </c>
      <c r="M19" s="208">
        <f t="shared" si="4"/>
        <v>8.6152</v>
      </c>
      <c r="N19" s="206">
        <v>0.0</v>
      </c>
      <c r="O19" s="206">
        <f t="shared" si="5"/>
        <v>0</v>
      </c>
      <c r="P19" s="206">
        <v>0.0</v>
      </c>
      <c r="Q19" s="206">
        <f t="shared" si="6"/>
        <v>0</v>
      </c>
      <c r="R19" s="208" t="s">
        <v>300</v>
      </c>
      <c r="S19" s="208" t="s">
        <v>200</v>
      </c>
      <c r="T19" s="209" t="s">
        <v>200</v>
      </c>
      <c r="U19" s="210">
        <v>0.0</v>
      </c>
      <c r="V19" s="210">
        <f t="shared" si="7"/>
        <v>0</v>
      </c>
      <c r="W19" s="210"/>
      <c r="X19" s="210" t="s">
        <v>266</v>
      </c>
      <c r="Y19" s="210" t="s">
        <v>202</v>
      </c>
      <c r="Z19" s="211"/>
      <c r="AA19" s="211"/>
      <c r="AB19" s="211"/>
      <c r="AC19" s="211"/>
      <c r="AD19" s="211"/>
      <c r="AE19" s="211"/>
      <c r="AF19" s="211"/>
      <c r="AG19" s="211" t="s">
        <v>267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</row>
    <row r="20" ht="12.0" customHeight="1" outlineLevel="2">
      <c r="A20" s="212"/>
      <c r="B20" s="213"/>
      <c r="C20" s="214" t="s">
        <v>631</v>
      </c>
      <c r="D20" s="215"/>
      <c r="E20" s="216">
        <v>8.0</v>
      </c>
      <c r="F20" s="210"/>
      <c r="G20" s="210"/>
      <c r="H20" s="210"/>
      <c r="I20" s="210"/>
      <c r="J20" s="210"/>
      <c r="K20" s="210"/>
      <c r="L20" s="210"/>
      <c r="M20" s="210"/>
      <c r="N20" s="217"/>
      <c r="O20" s="217"/>
      <c r="P20" s="217"/>
      <c r="Q20" s="217"/>
      <c r="R20" s="210"/>
      <c r="S20" s="210"/>
      <c r="T20" s="210"/>
      <c r="U20" s="210"/>
      <c r="V20" s="210"/>
      <c r="W20" s="210"/>
      <c r="X20" s="210"/>
      <c r="Y20" s="210"/>
      <c r="Z20" s="211"/>
      <c r="AA20" s="211"/>
      <c r="AB20" s="211"/>
      <c r="AC20" s="211"/>
      <c r="AD20" s="211"/>
      <c r="AE20" s="211"/>
      <c r="AF20" s="211"/>
      <c r="AG20" s="211" t="s">
        <v>205</v>
      </c>
      <c r="AH20" s="211">
        <v>0.0</v>
      </c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</row>
    <row r="21" ht="12.0" customHeight="1" outlineLevel="1">
      <c r="A21" s="218">
        <v>7.0</v>
      </c>
      <c r="B21" s="219" t="s">
        <v>599</v>
      </c>
      <c r="C21" s="220" t="s">
        <v>600</v>
      </c>
      <c r="D21" s="221" t="s">
        <v>410</v>
      </c>
      <c r="E21" s="222">
        <v>8.0</v>
      </c>
      <c r="F21" s="223">
        <v>0.44</v>
      </c>
      <c r="G21" s="224">
        <f>ROUND(E21*F21,2)</f>
        <v>3.52</v>
      </c>
      <c r="H21" s="223">
        <v>0.44</v>
      </c>
      <c r="I21" s="224">
        <f>ROUND(E21*H21,2)</f>
        <v>3.52</v>
      </c>
      <c r="J21" s="223">
        <v>0.0</v>
      </c>
      <c r="K21" s="224">
        <f>ROUND(E21*J21,2)</f>
        <v>0</v>
      </c>
      <c r="L21" s="224">
        <v>21.0</v>
      </c>
      <c r="M21" s="224">
        <f>G21*(1+L21/100)</f>
        <v>4.2592</v>
      </c>
      <c r="N21" s="222">
        <v>1.0E-5</v>
      </c>
      <c r="O21" s="222">
        <f>ROUND(E21*N21,2)</f>
        <v>0</v>
      </c>
      <c r="P21" s="222">
        <v>0.0</v>
      </c>
      <c r="Q21" s="222">
        <f>ROUND(E21*P21,2)</f>
        <v>0</v>
      </c>
      <c r="R21" s="224" t="s">
        <v>300</v>
      </c>
      <c r="S21" s="224" t="s">
        <v>200</v>
      </c>
      <c r="T21" s="225" t="s">
        <v>200</v>
      </c>
      <c r="U21" s="210">
        <v>0.0</v>
      </c>
      <c r="V21" s="210">
        <f>ROUND(E21*U21,2)</f>
        <v>0</v>
      </c>
      <c r="W21" s="210"/>
      <c r="X21" s="210" t="s">
        <v>266</v>
      </c>
      <c r="Y21" s="210" t="s">
        <v>202</v>
      </c>
      <c r="Z21" s="211"/>
      <c r="AA21" s="211"/>
      <c r="AB21" s="211"/>
      <c r="AC21" s="211"/>
      <c r="AD21" s="211"/>
      <c r="AE21" s="211"/>
      <c r="AF21" s="211"/>
      <c r="AG21" s="211" t="s">
        <v>267</v>
      </c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</row>
    <row r="22" ht="12.0" customHeight="1">
      <c r="A22" s="194" t="s">
        <v>195</v>
      </c>
      <c r="B22" s="195" t="s">
        <v>143</v>
      </c>
      <c r="C22" s="196" t="s">
        <v>144</v>
      </c>
      <c r="D22" s="197"/>
      <c r="E22" s="198"/>
      <c r="F22" s="199"/>
      <c r="G22" s="199">
        <f>SUMIF(AG23,"&lt;&gt;NOR",G23)</f>
        <v>1055.61</v>
      </c>
      <c r="H22" s="199"/>
      <c r="I22" s="199">
        <f>SUM(I23)</f>
        <v>0</v>
      </c>
      <c r="J22" s="199"/>
      <c r="K22" s="199">
        <f>SUM(K23)</f>
        <v>1055.61</v>
      </c>
      <c r="L22" s="199"/>
      <c r="M22" s="199">
        <f>SUM(M23)</f>
        <v>1277.2881</v>
      </c>
      <c r="N22" s="198"/>
      <c r="O22" s="198">
        <f>SUM(O23)</f>
        <v>0</v>
      </c>
      <c r="P22" s="198"/>
      <c r="Q22" s="198">
        <f>SUM(Q23)</f>
        <v>0</v>
      </c>
      <c r="R22" s="199"/>
      <c r="S22" s="199"/>
      <c r="T22" s="200"/>
      <c r="U22" s="201"/>
      <c r="V22" s="201">
        <f>SUM(V23)</f>
        <v>1.27</v>
      </c>
      <c r="W22" s="201"/>
      <c r="X22" s="201"/>
      <c r="Y22" s="201"/>
      <c r="AG22" s="151" t="s">
        <v>196</v>
      </c>
    </row>
    <row r="23" ht="12.0" customHeight="1" outlineLevel="1">
      <c r="A23" s="218">
        <v>8.0</v>
      </c>
      <c r="B23" s="219" t="s">
        <v>411</v>
      </c>
      <c r="C23" s="220" t="s">
        <v>412</v>
      </c>
      <c r="D23" s="221" t="s">
        <v>306</v>
      </c>
      <c r="E23" s="222">
        <v>0.65893</v>
      </c>
      <c r="F23" s="223">
        <v>1602.0</v>
      </c>
      <c r="G23" s="224">
        <f>ROUND(E23*F23,2)</f>
        <v>1055.61</v>
      </c>
      <c r="H23" s="223">
        <v>0.0</v>
      </c>
      <c r="I23" s="224">
        <f>ROUND(E23*H23,2)</f>
        <v>0</v>
      </c>
      <c r="J23" s="223">
        <v>1602.0</v>
      </c>
      <c r="K23" s="224">
        <f>ROUND(E23*J23,2)</f>
        <v>1055.61</v>
      </c>
      <c r="L23" s="224">
        <v>21.0</v>
      </c>
      <c r="M23" s="224">
        <f>G23*(1+L23/100)</f>
        <v>1277.2881</v>
      </c>
      <c r="N23" s="222">
        <v>0.0</v>
      </c>
      <c r="O23" s="222">
        <f>ROUND(E23*N23,2)</f>
        <v>0</v>
      </c>
      <c r="P23" s="222">
        <v>0.0</v>
      </c>
      <c r="Q23" s="222">
        <f>ROUND(E23*P23,2)</f>
        <v>0</v>
      </c>
      <c r="R23" s="224"/>
      <c r="S23" s="224" t="s">
        <v>200</v>
      </c>
      <c r="T23" s="225" t="s">
        <v>200</v>
      </c>
      <c r="U23" s="210">
        <v>1.925</v>
      </c>
      <c r="V23" s="210">
        <f>ROUND(E23*U23,2)</f>
        <v>1.27</v>
      </c>
      <c r="W23" s="210"/>
      <c r="X23" s="210" t="s">
        <v>330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331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</row>
    <row r="24" ht="12.0" customHeight="1">
      <c r="A24" s="194" t="s">
        <v>195</v>
      </c>
      <c r="B24" s="195" t="s">
        <v>145</v>
      </c>
      <c r="C24" s="196" t="s">
        <v>62</v>
      </c>
      <c r="D24" s="197"/>
      <c r="E24" s="198"/>
      <c r="F24" s="199"/>
      <c r="G24" s="199">
        <f>SUMIF(AG25,"&lt;&gt;NOR",G25)</f>
        <v>14000</v>
      </c>
      <c r="H24" s="199"/>
      <c r="I24" s="199">
        <f>SUM(I25)</f>
        <v>0</v>
      </c>
      <c r="J24" s="199"/>
      <c r="K24" s="199">
        <f>SUM(K25)</f>
        <v>14000</v>
      </c>
      <c r="L24" s="199"/>
      <c r="M24" s="199">
        <f>SUM(M25)</f>
        <v>16940</v>
      </c>
      <c r="N24" s="198"/>
      <c r="O24" s="198">
        <f>SUM(O25)</f>
        <v>0</v>
      </c>
      <c r="P24" s="198"/>
      <c r="Q24" s="198">
        <f>SUM(Q25)</f>
        <v>0</v>
      </c>
      <c r="R24" s="199"/>
      <c r="S24" s="199"/>
      <c r="T24" s="200"/>
      <c r="U24" s="201"/>
      <c r="V24" s="201">
        <f>SUM(V25)</f>
        <v>0</v>
      </c>
      <c r="W24" s="201"/>
      <c r="X24" s="201"/>
      <c r="Y24" s="201"/>
      <c r="AG24" s="151" t="s">
        <v>196</v>
      </c>
    </row>
    <row r="25" ht="12.0" customHeight="1" outlineLevel="1">
      <c r="A25" s="202">
        <v>9.0</v>
      </c>
      <c r="B25" s="203" t="s">
        <v>632</v>
      </c>
      <c r="C25" s="204" t="s">
        <v>633</v>
      </c>
      <c r="D25" s="205" t="s">
        <v>603</v>
      </c>
      <c r="E25" s="206">
        <v>4.0</v>
      </c>
      <c r="F25" s="207">
        <v>3500.0</v>
      </c>
      <c r="G25" s="208">
        <f>ROUND(E25*F25,2)</f>
        <v>14000</v>
      </c>
      <c r="H25" s="207">
        <v>0.0</v>
      </c>
      <c r="I25" s="208">
        <f>ROUND(E25*H25,2)</f>
        <v>0</v>
      </c>
      <c r="J25" s="207">
        <v>3500.0</v>
      </c>
      <c r="K25" s="208">
        <f>ROUND(E25*J25,2)</f>
        <v>14000</v>
      </c>
      <c r="L25" s="208">
        <v>21.0</v>
      </c>
      <c r="M25" s="208">
        <f>G25*(1+L25/100)</f>
        <v>16940</v>
      </c>
      <c r="N25" s="206">
        <v>0.0</v>
      </c>
      <c r="O25" s="206">
        <f>ROUND(E25*N25,2)</f>
        <v>0</v>
      </c>
      <c r="P25" s="206">
        <v>0.0</v>
      </c>
      <c r="Q25" s="206">
        <f>ROUND(E25*P25,2)</f>
        <v>0</v>
      </c>
      <c r="R25" s="208"/>
      <c r="S25" s="208" t="s">
        <v>248</v>
      </c>
      <c r="T25" s="209" t="s">
        <v>249</v>
      </c>
      <c r="U25" s="210">
        <v>0.0</v>
      </c>
      <c r="V25" s="210">
        <f>ROUND(E25*U25,2)</f>
        <v>0</v>
      </c>
      <c r="W25" s="210"/>
      <c r="X25" s="210" t="s">
        <v>201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203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</row>
    <row r="26" ht="12.0" customHeight="1">
      <c r="A26" s="174"/>
      <c r="B26" s="178"/>
      <c r="C26" s="226"/>
      <c r="D26" s="180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AE26" s="151">
        <v>12.0</v>
      </c>
      <c r="AF26" s="151">
        <v>21.0</v>
      </c>
      <c r="AG26" s="151" t="s">
        <v>181</v>
      </c>
    </row>
    <row r="27" ht="12.0" customHeight="1">
      <c r="A27" s="227"/>
      <c r="B27" s="228" t="s">
        <v>14</v>
      </c>
      <c r="C27" s="229"/>
      <c r="D27" s="230"/>
      <c r="E27" s="231"/>
      <c r="F27" s="231"/>
      <c r="G27" s="232">
        <f>G8+G15+G22+G24</f>
        <v>20147.03</v>
      </c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AE27" s="151">
        <f>SUMIF(L7:L25,AE26,G7:G25)</f>
        <v>0</v>
      </c>
      <c r="AF27" s="151">
        <f>SUMIF(L7:L25,AF26,G7:G25)</f>
        <v>20147.03</v>
      </c>
      <c r="AG27" s="151" t="s">
        <v>224</v>
      </c>
    </row>
    <row r="28" ht="12.0" customHeight="1">
      <c r="A28" s="174"/>
      <c r="B28" s="178"/>
      <c r="C28" s="226"/>
      <c r="D28" s="180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</row>
    <row r="29" ht="12.0" customHeight="1">
      <c r="A29" s="174"/>
      <c r="B29" s="178"/>
      <c r="C29" s="226"/>
      <c r="D29" s="180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</row>
    <row r="30" ht="12.0" customHeight="1">
      <c r="A30" s="174" t="s">
        <v>225</v>
      </c>
      <c r="D30" s="180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</row>
    <row r="31" ht="12.0" customHeight="1">
      <c r="A31" s="233"/>
      <c r="B31" s="30"/>
      <c r="C31" s="30"/>
      <c r="D31" s="30"/>
      <c r="E31" s="30"/>
      <c r="F31" s="30"/>
      <c r="G31" s="23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AG31" s="151" t="s">
        <v>226</v>
      </c>
    </row>
    <row r="32" ht="12.0" customHeight="1">
      <c r="A32" s="235"/>
      <c r="G32" s="236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</row>
    <row r="33" ht="12.0" customHeight="1">
      <c r="A33" s="235"/>
      <c r="G33" s="236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</row>
    <row r="34" ht="12.0" customHeight="1">
      <c r="A34" s="235"/>
      <c r="G34" s="236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</row>
    <row r="35" ht="12.0" customHeight="1">
      <c r="A35" s="237"/>
      <c r="B35" s="41"/>
      <c r="C35" s="41"/>
      <c r="D35" s="41"/>
      <c r="E35" s="41"/>
      <c r="F35" s="41"/>
      <c r="G35" s="238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</row>
    <row r="36" ht="12.0" customHeight="1">
      <c r="A36" s="174"/>
      <c r="B36" s="178"/>
      <c r="C36" s="226"/>
      <c r="D36" s="180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</row>
    <row r="37" ht="12.0" customHeight="1">
      <c r="B37" s="183"/>
      <c r="C37" s="239"/>
      <c r="D37" s="123"/>
      <c r="AG37" s="151" t="s">
        <v>227</v>
      </c>
    </row>
    <row r="38" ht="12.0" customHeight="1">
      <c r="B38" s="183"/>
      <c r="C38" s="183"/>
      <c r="D38" s="123"/>
    </row>
    <row r="39" ht="12.0" customHeight="1">
      <c r="B39" s="183"/>
      <c r="C39" s="183"/>
      <c r="D39" s="123"/>
    </row>
    <row r="40" ht="12.0" customHeight="1">
      <c r="B40" s="183"/>
      <c r="C40" s="183"/>
      <c r="D40" s="123"/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</row>
    <row r="239" ht="12.0" customHeight="1">
      <c r="B239" s="183"/>
      <c r="C239" s="183"/>
    </row>
    <row r="240" ht="12.0" customHeight="1">
      <c r="B240" s="183"/>
      <c r="C240" s="18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7">
    <mergeCell ref="A1:G1"/>
    <mergeCell ref="C2:G2"/>
    <mergeCell ref="C3:G3"/>
    <mergeCell ref="C4:G4"/>
    <mergeCell ref="C14:G14"/>
    <mergeCell ref="A30:C30"/>
    <mergeCell ref="A31:G35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1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3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73</v>
      </c>
      <c r="C4" s="186" t="s">
        <v>74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145</v>
      </c>
      <c r="C8" s="196" t="s">
        <v>62</v>
      </c>
      <c r="D8" s="197"/>
      <c r="E8" s="198"/>
      <c r="F8" s="199"/>
      <c r="G8" s="199">
        <f>SUMIF(AG9,"&lt;&gt;NOR",G9)</f>
        <v>140000</v>
      </c>
      <c r="H8" s="199"/>
      <c r="I8" s="199">
        <f>SUM(I9)</f>
        <v>0</v>
      </c>
      <c r="J8" s="199"/>
      <c r="K8" s="199">
        <f>SUM(K9)</f>
        <v>140000</v>
      </c>
      <c r="L8" s="199"/>
      <c r="M8" s="199">
        <f>SUM(M9)</f>
        <v>169400</v>
      </c>
      <c r="N8" s="198"/>
      <c r="O8" s="198">
        <f>SUM(O9)</f>
        <v>0</v>
      </c>
      <c r="P8" s="198"/>
      <c r="Q8" s="198">
        <f>SUM(Q9)</f>
        <v>0</v>
      </c>
      <c r="R8" s="199"/>
      <c r="S8" s="199"/>
      <c r="T8" s="200"/>
      <c r="U8" s="201"/>
      <c r="V8" s="201">
        <f>SUM(V9)</f>
        <v>0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634</v>
      </c>
      <c r="C9" s="204" t="s">
        <v>635</v>
      </c>
      <c r="D9" s="205" t="s">
        <v>603</v>
      </c>
      <c r="E9" s="206">
        <v>2.0</v>
      </c>
      <c r="F9" s="207">
        <v>70000.0</v>
      </c>
      <c r="G9" s="208">
        <f>ROUND(E9*F9,2)</f>
        <v>140000</v>
      </c>
      <c r="H9" s="207">
        <v>0.0</v>
      </c>
      <c r="I9" s="208">
        <f>ROUND(E9*H9,2)</f>
        <v>0</v>
      </c>
      <c r="J9" s="207">
        <v>70000.0</v>
      </c>
      <c r="K9" s="208">
        <f>ROUND(E9*J9,2)</f>
        <v>140000</v>
      </c>
      <c r="L9" s="208">
        <v>21.0</v>
      </c>
      <c r="M9" s="208">
        <f>G9*(1+L9/100)</f>
        <v>169400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248</v>
      </c>
      <c r="T9" s="209" t="s">
        <v>249</v>
      </c>
      <c r="U9" s="210">
        <v>0.0</v>
      </c>
      <c r="V9" s="210">
        <f>ROUND(E9*U9,2)</f>
        <v>0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</row>
    <row r="10" ht="12.0" customHeight="1">
      <c r="A10" s="174"/>
      <c r="B10" s="178"/>
      <c r="C10" s="226"/>
      <c r="D10" s="180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AE10" s="151">
        <v>12.0</v>
      </c>
      <c r="AF10" s="151">
        <v>21.0</v>
      </c>
      <c r="AG10" s="151" t="s">
        <v>181</v>
      </c>
    </row>
    <row r="11" ht="12.0" customHeight="1">
      <c r="A11" s="227"/>
      <c r="B11" s="228" t="s">
        <v>14</v>
      </c>
      <c r="C11" s="229"/>
      <c r="D11" s="230"/>
      <c r="E11" s="231"/>
      <c r="F11" s="231"/>
      <c r="G11" s="232">
        <f>G8</f>
        <v>140000</v>
      </c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AE11" s="151">
        <f>SUMIF(L7:L9,AE10,G7:G9)</f>
        <v>0</v>
      </c>
      <c r="AF11" s="151">
        <f>SUMIF(L7:L9,AF10,G7:G9)</f>
        <v>140000</v>
      </c>
      <c r="AG11" s="151" t="s">
        <v>224</v>
      </c>
    </row>
    <row r="12" ht="12.0" customHeight="1">
      <c r="A12" s="174"/>
      <c r="B12" s="178"/>
      <c r="C12" s="226"/>
      <c r="D12" s="180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</row>
    <row r="13" ht="12.0" customHeight="1">
      <c r="A13" s="174"/>
      <c r="B13" s="178"/>
      <c r="C13" s="226"/>
      <c r="D13" s="180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</row>
    <row r="14" ht="12.0" customHeight="1">
      <c r="A14" s="174" t="s">
        <v>225</v>
      </c>
      <c r="D14" s="180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</row>
    <row r="15" ht="12.0" customHeight="1">
      <c r="A15" s="233"/>
      <c r="B15" s="30"/>
      <c r="C15" s="30"/>
      <c r="D15" s="30"/>
      <c r="E15" s="30"/>
      <c r="F15" s="30"/>
      <c r="G15" s="23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AG15" s="151" t="s">
        <v>226</v>
      </c>
    </row>
    <row r="16" ht="12.0" customHeight="1">
      <c r="A16" s="235"/>
      <c r="G16" s="236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</row>
    <row r="17" ht="12.0" customHeight="1">
      <c r="A17" s="235"/>
      <c r="G17" s="236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</row>
    <row r="18" ht="12.0" customHeight="1">
      <c r="A18" s="235"/>
      <c r="G18" s="236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</row>
    <row r="19" ht="12.0" customHeight="1">
      <c r="A19" s="237"/>
      <c r="B19" s="41"/>
      <c r="C19" s="41"/>
      <c r="D19" s="41"/>
      <c r="E19" s="41"/>
      <c r="F19" s="41"/>
      <c r="G19" s="238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</row>
    <row r="20" ht="12.0" customHeight="1">
      <c r="A20" s="174"/>
      <c r="B20" s="178"/>
      <c r="C20" s="226"/>
      <c r="D20" s="180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</row>
    <row r="21" ht="12.0" customHeight="1">
      <c r="B21" s="183"/>
      <c r="C21" s="239"/>
      <c r="D21" s="123"/>
      <c r="AG21" s="151" t="s">
        <v>227</v>
      </c>
    </row>
    <row r="22" ht="12.0" customHeight="1">
      <c r="B22" s="183"/>
      <c r="C22" s="183"/>
      <c r="D22" s="123"/>
    </row>
    <row r="23" ht="12.0" customHeight="1">
      <c r="B23" s="183"/>
      <c r="C23" s="183"/>
      <c r="D23" s="123"/>
    </row>
    <row r="24" ht="12.0" customHeight="1">
      <c r="B24" s="183"/>
      <c r="C24" s="183"/>
      <c r="D24" s="123"/>
    </row>
    <row r="25" ht="12.0" customHeight="1">
      <c r="B25" s="183"/>
      <c r="C25" s="183"/>
      <c r="D25" s="123"/>
    </row>
    <row r="26" ht="12.0" customHeight="1">
      <c r="B26" s="183"/>
      <c r="C26" s="183"/>
      <c r="D26" s="123"/>
    </row>
    <row r="27" ht="12.0" customHeight="1">
      <c r="B27" s="183"/>
      <c r="C27" s="183"/>
      <c r="D27" s="123"/>
    </row>
    <row r="28" ht="12.0" customHeight="1">
      <c r="B28" s="183"/>
      <c r="C28" s="183"/>
      <c r="D28" s="123"/>
    </row>
    <row r="29" ht="12.0" customHeight="1">
      <c r="B29" s="183"/>
      <c r="C29" s="183"/>
      <c r="D29" s="123"/>
    </row>
    <row r="30" ht="12.0" customHeight="1">
      <c r="B30" s="183"/>
      <c r="C30" s="183"/>
      <c r="D30" s="123"/>
    </row>
    <row r="31" ht="12.0" customHeight="1">
      <c r="B31" s="183"/>
      <c r="C31" s="183"/>
      <c r="D31" s="123"/>
    </row>
    <row r="32" ht="12.0" customHeight="1">
      <c r="B32" s="183"/>
      <c r="C32" s="183"/>
      <c r="D32" s="123"/>
    </row>
    <row r="33" ht="12.0" customHeight="1">
      <c r="B33" s="183"/>
      <c r="C33" s="183"/>
      <c r="D33" s="123"/>
    </row>
    <row r="34" ht="12.0" customHeight="1">
      <c r="B34" s="183"/>
      <c r="C34" s="183"/>
      <c r="D34" s="123"/>
    </row>
    <row r="35" ht="12.0" customHeight="1">
      <c r="B35" s="183"/>
      <c r="C35" s="183"/>
      <c r="D35" s="123"/>
    </row>
    <row r="36" ht="12.0" customHeight="1">
      <c r="B36" s="183"/>
      <c r="C36" s="183"/>
      <c r="D36" s="123"/>
    </row>
    <row r="37" ht="12.0" customHeight="1">
      <c r="B37" s="183"/>
      <c r="C37" s="183"/>
      <c r="D37" s="123"/>
    </row>
    <row r="38" ht="12.0" customHeight="1">
      <c r="B38" s="183"/>
      <c r="C38" s="183"/>
      <c r="D38" s="123"/>
    </row>
    <row r="39" ht="12.0" customHeight="1">
      <c r="B39" s="183"/>
      <c r="C39" s="183"/>
      <c r="D39" s="123"/>
    </row>
    <row r="40" ht="12.0" customHeight="1">
      <c r="B40" s="183"/>
      <c r="C40" s="183"/>
      <c r="D40" s="123"/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</row>
    <row r="223" ht="12.0" customHeight="1">
      <c r="B223" s="183"/>
      <c r="C223" s="183"/>
    </row>
    <row r="224" ht="12.0" customHeight="1">
      <c r="B224" s="183"/>
      <c r="C224" s="183"/>
    </row>
    <row r="225" ht="12.0" customHeight="1">
      <c r="B225" s="183"/>
      <c r="C225" s="183"/>
    </row>
    <row r="226" ht="12.0" customHeight="1">
      <c r="B226" s="183"/>
      <c r="C226" s="183"/>
    </row>
    <row r="227" ht="12.0" customHeight="1">
      <c r="B227" s="183"/>
      <c r="C227" s="183"/>
    </row>
    <row r="228" ht="12.0" customHeight="1">
      <c r="B228" s="183"/>
      <c r="C228" s="183"/>
    </row>
    <row r="229" ht="12.0" customHeight="1">
      <c r="B229" s="183"/>
      <c r="C229" s="183"/>
    </row>
    <row r="230" ht="12.0" customHeight="1">
      <c r="B230" s="183"/>
      <c r="C230" s="183"/>
    </row>
    <row r="231" ht="12.0" customHeight="1">
      <c r="B231" s="183"/>
      <c r="C231" s="183"/>
    </row>
    <row r="232" ht="12.0" customHeight="1">
      <c r="B232" s="183"/>
      <c r="C232" s="183"/>
    </row>
    <row r="233" ht="12.0" customHeight="1">
      <c r="B233" s="183"/>
      <c r="C233" s="183"/>
    </row>
    <row r="234" ht="12.0" customHeight="1">
      <c r="B234" s="183"/>
      <c r="C234" s="183"/>
    </row>
    <row r="235" ht="12.0" customHeight="1">
      <c r="B235" s="183"/>
      <c r="C235" s="183"/>
    </row>
    <row r="236" ht="12.0" customHeight="1">
      <c r="B236" s="183"/>
      <c r="C236" s="183"/>
    </row>
    <row r="237" ht="12.0" customHeight="1">
      <c r="B237" s="183"/>
      <c r="C237" s="183"/>
    </row>
    <row r="238" ht="12.0" customHeight="1">
      <c r="B238" s="183"/>
      <c r="C238" s="183"/>
    </row>
    <row r="239" ht="12.0" customHeight="1">
      <c r="B239" s="183"/>
      <c r="C239" s="183"/>
    </row>
    <row r="240" ht="12.0" customHeight="1">
      <c r="B240" s="183"/>
      <c r="C240" s="18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6">
    <mergeCell ref="A1:G1"/>
    <mergeCell ref="C2:G2"/>
    <mergeCell ref="C3:G3"/>
    <mergeCell ref="C4:G4"/>
    <mergeCell ref="A14:C14"/>
    <mergeCell ref="A15:G19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1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3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75</v>
      </c>
      <c r="C4" s="186" t="s">
        <v>76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145</v>
      </c>
      <c r="C8" s="196" t="s">
        <v>62</v>
      </c>
      <c r="D8" s="197"/>
      <c r="E8" s="198"/>
      <c r="F8" s="199"/>
      <c r="G8" s="199">
        <f>SUMIF(AG9,"&lt;&gt;NOR",G9)</f>
        <v>160000</v>
      </c>
      <c r="H8" s="199"/>
      <c r="I8" s="199">
        <f>SUM(I9)</f>
        <v>0</v>
      </c>
      <c r="J8" s="199"/>
      <c r="K8" s="199">
        <f>SUM(K9)</f>
        <v>160000</v>
      </c>
      <c r="L8" s="199"/>
      <c r="M8" s="199">
        <f>SUM(M9)</f>
        <v>193600</v>
      </c>
      <c r="N8" s="198"/>
      <c r="O8" s="198">
        <f>SUM(O9)</f>
        <v>0</v>
      </c>
      <c r="P8" s="198"/>
      <c r="Q8" s="198">
        <f>SUM(Q9)</f>
        <v>0</v>
      </c>
      <c r="R8" s="199"/>
      <c r="S8" s="199"/>
      <c r="T8" s="200"/>
      <c r="U8" s="201"/>
      <c r="V8" s="201">
        <f>SUM(V9)</f>
        <v>0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636</v>
      </c>
      <c r="C9" s="204" t="s">
        <v>637</v>
      </c>
      <c r="D9" s="205" t="s">
        <v>603</v>
      </c>
      <c r="E9" s="206">
        <v>2.0</v>
      </c>
      <c r="F9" s="207">
        <v>80000.0</v>
      </c>
      <c r="G9" s="208">
        <f>ROUND(E9*F9,2)</f>
        <v>160000</v>
      </c>
      <c r="H9" s="207">
        <v>0.0</v>
      </c>
      <c r="I9" s="208">
        <f>ROUND(E9*H9,2)</f>
        <v>0</v>
      </c>
      <c r="J9" s="207">
        <v>80000.0</v>
      </c>
      <c r="K9" s="208">
        <f>ROUND(E9*J9,2)</f>
        <v>160000</v>
      </c>
      <c r="L9" s="208">
        <v>21.0</v>
      </c>
      <c r="M9" s="208">
        <f>G9*(1+L9/100)</f>
        <v>193600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248</v>
      </c>
      <c r="T9" s="209" t="s">
        <v>249</v>
      </c>
      <c r="U9" s="210">
        <v>0.0</v>
      </c>
      <c r="V9" s="210">
        <f>ROUND(E9*U9,2)</f>
        <v>0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</row>
    <row r="10" ht="12.0" customHeight="1">
      <c r="A10" s="174"/>
      <c r="B10" s="178"/>
      <c r="C10" s="226"/>
      <c r="D10" s="180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AE10" s="151">
        <v>12.0</v>
      </c>
      <c r="AF10" s="151">
        <v>21.0</v>
      </c>
      <c r="AG10" s="151" t="s">
        <v>181</v>
      </c>
    </row>
    <row r="11" ht="12.0" customHeight="1">
      <c r="A11" s="227"/>
      <c r="B11" s="228" t="s">
        <v>14</v>
      </c>
      <c r="C11" s="229"/>
      <c r="D11" s="230"/>
      <c r="E11" s="231"/>
      <c r="F11" s="231"/>
      <c r="G11" s="232">
        <f>G8</f>
        <v>160000</v>
      </c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AE11" s="151">
        <f>SUMIF(L7:L9,AE10,G7:G9)</f>
        <v>0</v>
      </c>
      <c r="AF11" s="151">
        <f>SUMIF(L7:L9,AF10,G7:G9)</f>
        <v>160000</v>
      </c>
      <c r="AG11" s="151" t="s">
        <v>224</v>
      </c>
    </row>
    <row r="12" ht="12.0" customHeight="1">
      <c r="A12" s="174"/>
      <c r="B12" s="178"/>
      <c r="C12" s="226"/>
      <c r="D12" s="180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</row>
    <row r="13" ht="12.0" customHeight="1">
      <c r="A13" s="174"/>
      <c r="B13" s="178"/>
      <c r="C13" s="226"/>
      <c r="D13" s="180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</row>
    <row r="14" ht="12.0" customHeight="1">
      <c r="A14" s="174" t="s">
        <v>225</v>
      </c>
      <c r="D14" s="180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</row>
    <row r="15" ht="12.0" customHeight="1">
      <c r="A15" s="233"/>
      <c r="B15" s="30"/>
      <c r="C15" s="30"/>
      <c r="D15" s="30"/>
      <c r="E15" s="30"/>
      <c r="F15" s="30"/>
      <c r="G15" s="23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AG15" s="151" t="s">
        <v>226</v>
      </c>
    </row>
    <row r="16" ht="12.0" customHeight="1">
      <c r="A16" s="235"/>
      <c r="G16" s="236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</row>
    <row r="17" ht="12.0" customHeight="1">
      <c r="A17" s="235"/>
      <c r="G17" s="236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</row>
    <row r="18" ht="12.0" customHeight="1">
      <c r="A18" s="235"/>
      <c r="G18" s="236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</row>
    <row r="19" ht="12.0" customHeight="1">
      <c r="A19" s="237"/>
      <c r="B19" s="41"/>
      <c r="C19" s="41"/>
      <c r="D19" s="41"/>
      <c r="E19" s="41"/>
      <c r="F19" s="41"/>
      <c r="G19" s="238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</row>
    <row r="20" ht="12.0" customHeight="1">
      <c r="A20" s="174"/>
      <c r="B20" s="178"/>
      <c r="C20" s="226"/>
      <c r="D20" s="180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</row>
    <row r="21" ht="12.0" customHeight="1">
      <c r="B21" s="183"/>
      <c r="C21" s="239"/>
      <c r="D21" s="123"/>
      <c r="AG21" s="151" t="s">
        <v>227</v>
      </c>
    </row>
    <row r="22" ht="12.0" customHeight="1">
      <c r="B22" s="183"/>
      <c r="C22" s="183"/>
      <c r="D22" s="123"/>
    </row>
    <row r="23" ht="12.0" customHeight="1">
      <c r="B23" s="183"/>
      <c r="C23" s="183"/>
      <c r="D23" s="123"/>
    </row>
    <row r="24" ht="12.0" customHeight="1">
      <c r="B24" s="183"/>
      <c r="C24" s="183"/>
      <c r="D24" s="123"/>
    </row>
    <row r="25" ht="12.0" customHeight="1">
      <c r="B25" s="183"/>
      <c r="C25" s="183"/>
      <c r="D25" s="123"/>
    </row>
    <row r="26" ht="12.0" customHeight="1">
      <c r="B26" s="183"/>
      <c r="C26" s="183"/>
      <c r="D26" s="123"/>
    </row>
    <row r="27" ht="12.0" customHeight="1">
      <c r="B27" s="183"/>
      <c r="C27" s="183"/>
      <c r="D27" s="123"/>
    </row>
    <row r="28" ht="12.0" customHeight="1">
      <c r="B28" s="183"/>
      <c r="C28" s="183"/>
      <c r="D28" s="123"/>
    </row>
    <row r="29" ht="12.0" customHeight="1">
      <c r="B29" s="183"/>
      <c r="C29" s="183"/>
      <c r="D29" s="123"/>
    </row>
    <row r="30" ht="12.0" customHeight="1">
      <c r="B30" s="183"/>
      <c r="C30" s="183"/>
      <c r="D30" s="123"/>
    </row>
    <row r="31" ht="12.0" customHeight="1">
      <c r="B31" s="183"/>
      <c r="C31" s="183"/>
      <c r="D31" s="123"/>
    </row>
    <row r="32" ht="12.0" customHeight="1">
      <c r="B32" s="183"/>
      <c r="C32" s="183"/>
      <c r="D32" s="123"/>
    </row>
    <row r="33" ht="12.0" customHeight="1">
      <c r="B33" s="183"/>
      <c r="C33" s="183"/>
      <c r="D33" s="123"/>
    </row>
    <row r="34" ht="12.0" customHeight="1">
      <c r="B34" s="183"/>
      <c r="C34" s="183"/>
      <c r="D34" s="123"/>
    </row>
    <row r="35" ht="12.0" customHeight="1">
      <c r="B35" s="183"/>
      <c r="C35" s="183"/>
      <c r="D35" s="123"/>
    </row>
    <row r="36" ht="12.0" customHeight="1">
      <c r="B36" s="183"/>
      <c r="C36" s="183"/>
      <c r="D36" s="123"/>
    </row>
    <row r="37" ht="12.0" customHeight="1">
      <c r="B37" s="183"/>
      <c r="C37" s="183"/>
      <c r="D37" s="123"/>
    </row>
    <row r="38" ht="12.0" customHeight="1">
      <c r="B38" s="183"/>
      <c r="C38" s="183"/>
      <c r="D38" s="123"/>
    </row>
    <row r="39" ht="12.0" customHeight="1">
      <c r="B39" s="183"/>
      <c r="C39" s="183"/>
      <c r="D39" s="123"/>
    </row>
    <row r="40" ht="12.0" customHeight="1">
      <c r="B40" s="183"/>
      <c r="C40" s="183"/>
      <c r="D40" s="123"/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</row>
    <row r="223" ht="12.0" customHeight="1">
      <c r="B223" s="183"/>
      <c r="C223" s="183"/>
    </row>
    <row r="224" ht="12.0" customHeight="1">
      <c r="B224" s="183"/>
      <c r="C224" s="183"/>
    </row>
    <row r="225" ht="12.0" customHeight="1">
      <c r="B225" s="183"/>
      <c r="C225" s="183"/>
    </row>
    <row r="226" ht="12.0" customHeight="1">
      <c r="B226" s="183"/>
      <c r="C226" s="183"/>
    </row>
    <row r="227" ht="12.0" customHeight="1">
      <c r="B227" s="183"/>
      <c r="C227" s="183"/>
    </row>
    <row r="228" ht="12.0" customHeight="1">
      <c r="B228" s="183"/>
      <c r="C228" s="183"/>
    </row>
    <row r="229" ht="12.0" customHeight="1">
      <c r="B229" s="183"/>
      <c r="C229" s="183"/>
    </row>
    <row r="230" ht="12.0" customHeight="1">
      <c r="B230" s="183"/>
      <c r="C230" s="183"/>
    </row>
    <row r="231" ht="12.0" customHeight="1">
      <c r="B231" s="183"/>
      <c r="C231" s="183"/>
    </row>
    <row r="232" ht="12.0" customHeight="1">
      <c r="B232" s="183"/>
      <c r="C232" s="183"/>
    </row>
    <row r="233" ht="12.0" customHeight="1">
      <c r="B233" s="183"/>
      <c r="C233" s="183"/>
    </row>
    <row r="234" ht="12.0" customHeight="1">
      <c r="B234" s="183"/>
      <c r="C234" s="183"/>
    </row>
    <row r="235" ht="12.0" customHeight="1">
      <c r="B235" s="183"/>
      <c r="C235" s="183"/>
    </row>
    <row r="236" ht="12.0" customHeight="1">
      <c r="B236" s="183"/>
      <c r="C236" s="183"/>
    </row>
    <row r="237" ht="12.0" customHeight="1">
      <c r="B237" s="183"/>
      <c r="C237" s="183"/>
    </row>
    <row r="238" ht="12.0" customHeight="1">
      <c r="B238" s="183"/>
      <c r="C238" s="183"/>
    </row>
    <row r="239" ht="12.0" customHeight="1">
      <c r="B239" s="183"/>
      <c r="C239" s="183"/>
    </row>
    <row r="240" ht="12.0" customHeight="1">
      <c r="B240" s="183"/>
      <c r="C240" s="18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6">
    <mergeCell ref="A1:G1"/>
    <mergeCell ref="C2:G2"/>
    <mergeCell ref="C3:G3"/>
    <mergeCell ref="C4:G4"/>
    <mergeCell ref="A14:C14"/>
    <mergeCell ref="A15:G19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61</v>
      </c>
      <c r="C3" s="176" t="s">
        <v>62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77</v>
      </c>
      <c r="C4" s="186" t="s">
        <v>78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145</v>
      </c>
      <c r="C8" s="196" t="s">
        <v>62</v>
      </c>
      <c r="D8" s="197"/>
      <c r="E8" s="198"/>
      <c r="F8" s="199"/>
      <c r="G8" s="199">
        <f>SUMIF(AG9:AG12,"&lt;&gt;NOR",G9:G12)</f>
        <v>80000</v>
      </c>
      <c r="H8" s="199"/>
      <c r="I8" s="199">
        <f>SUM(I9:I12)</f>
        <v>0</v>
      </c>
      <c r="J8" s="199"/>
      <c r="K8" s="199">
        <f>SUM(K9:K12)</f>
        <v>80000</v>
      </c>
      <c r="L8" s="199"/>
      <c r="M8" s="199">
        <f>SUM(M9:M12)</f>
        <v>96800</v>
      </c>
      <c r="N8" s="198"/>
      <c r="O8" s="198">
        <f>SUM(O9:O12)</f>
        <v>0</v>
      </c>
      <c r="P8" s="198"/>
      <c r="Q8" s="198">
        <f>SUM(Q9:Q12)</f>
        <v>0</v>
      </c>
      <c r="R8" s="199"/>
      <c r="S8" s="199"/>
      <c r="T8" s="200"/>
      <c r="U8" s="201"/>
      <c r="V8" s="201">
        <f>SUM(V9:V12)</f>
        <v>0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636</v>
      </c>
      <c r="C9" s="204" t="s">
        <v>638</v>
      </c>
      <c r="D9" s="205" t="s">
        <v>603</v>
      </c>
      <c r="E9" s="206">
        <v>1.0</v>
      </c>
      <c r="F9" s="207">
        <v>80000.0</v>
      </c>
      <c r="G9" s="208">
        <f>ROUND(E9*F9,2)</f>
        <v>80000</v>
      </c>
      <c r="H9" s="207">
        <v>0.0</v>
      </c>
      <c r="I9" s="208">
        <f>ROUND(E9*H9,2)</f>
        <v>0</v>
      </c>
      <c r="J9" s="207">
        <v>80000.0</v>
      </c>
      <c r="K9" s="208">
        <f>ROUND(E9*J9,2)</f>
        <v>80000</v>
      </c>
      <c r="L9" s="208">
        <v>21.0</v>
      </c>
      <c r="M9" s="208">
        <f>G9*(1+L9/100)</f>
        <v>96800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248</v>
      </c>
      <c r="T9" s="209" t="s">
        <v>249</v>
      </c>
      <c r="U9" s="210">
        <v>0.0</v>
      </c>
      <c r="V9" s="210">
        <f>ROUND(E9*U9,2)</f>
        <v>0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203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40" t="s">
        <v>639</v>
      </c>
      <c r="D10" s="30"/>
      <c r="E10" s="30"/>
      <c r="F10" s="30"/>
      <c r="G10" s="3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280</v>
      </c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42" t="s">
        <v>640</v>
      </c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280</v>
      </c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41" t="str">
        <f>C11</f>
        <v>Materiál: Betonová lavice, vyrobená z prefabrikovaného vyztuženého voděodolného leštěného bílého betonu.</v>
      </c>
      <c r="BB11" s="211"/>
      <c r="BC11" s="211"/>
      <c r="BD11" s="211"/>
      <c r="BE11" s="211"/>
      <c r="BF11" s="211"/>
      <c r="BG11" s="211"/>
      <c r="BH11" s="211"/>
    </row>
    <row r="12" ht="12.0" customHeight="1" outlineLevel="3">
      <c r="A12" s="212"/>
      <c r="B12" s="213"/>
      <c r="C12" s="242" t="s">
        <v>641</v>
      </c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280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>
      <c r="A13" s="174"/>
      <c r="B13" s="178"/>
      <c r="C13" s="226"/>
      <c r="D13" s="180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AE13" s="151">
        <v>12.0</v>
      </c>
      <c r="AF13" s="151">
        <v>21.0</v>
      </c>
      <c r="AG13" s="151" t="s">
        <v>181</v>
      </c>
    </row>
    <row r="14" ht="12.0" customHeight="1">
      <c r="A14" s="227"/>
      <c r="B14" s="228" t="s">
        <v>14</v>
      </c>
      <c r="C14" s="229"/>
      <c r="D14" s="230"/>
      <c r="E14" s="231"/>
      <c r="F14" s="231"/>
      <c r="G14" s="232">
        <f>G8</f>
        <v>80000</v>
      </c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AE14" s="151">
        <f>SUMIF(L7:L12,AE13,G7:G12)</f>
        <v>0</v>
      </c>
      <c r="AF14" s="151">
        <f>SUMIF(L7:L12,AF13,G7:G12)</f>
        <v>80000</v>
      </c>
      <c r="AG14" s="151" t="s">
        <v>224</v>
      </c>
    </row>
    <row r="15" ht="12.0" customHeight="1">
      <c r="A15" s="174"/>
      <c r="B15" s="178"/>
      <c r="C15" s="226"/>
      <c r="D15" s="180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</row>
    <row r="16" ht="12.0" customHeight="1">
      <c r="A16" s="174"/>
      <c r="B16" s="178"/>
      <c r="C16" s="226"/>
      <c r="D16" s="180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</row>
    <row r="17" ht="12.0" customHeight="1">
      <c r="A17" s="174" t="s">
        <v>225</v>
      </c>
      <c r="D17" s="180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</row>
    <row r="18" ht="12.0" customHeight="1">
      <c r="A18" s="233"/>
      <c r="B18" s="30"/>
      <c r="C18" s="30"/>
      <c r="D18" s="30"/>
      <c r="E18" s="30"/>
      <c r="F18" s="30"/>
      <c r="G18" s="23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AG18" s="151" t="s">
        <v>226</v>
      </c>
    </row>
    <row r="19" ht="12.0" customHeight="1">
      <c r="A19" s="235"/>
      <c r="G19" s="236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</row>
    <row r="20" ht="12.0" customHeight="1">
      <c r="A20" s="235"/>
      <c r="G20" s="236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</row>
    <row r="21" ht="12.0" customHeight="1">
      <c r="A21" s="235"/>
      <c r="G21" s="236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</row>
    <row r="22" ht="12.0" customHeight="1">
      <c r="A22" s="237"/>
      <c r="B22" s="41"/>
      <c r="C22" s="41"/>
      <c r="D22" s="41"/>
      <c r="E22" s="41"/>
      <c r="F22" s="41"/>
      <c r="G22" s="238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</row>
    <row r="23" ht="12.0" customHeight="1">
      <c r="A23" s="174"/>
      <c r="B23" s="178"/>
      <c r="C23" s="226"/>
      <c r="D23" s="180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</row>
    <row r="24" ht="12.0" customHeight="1">
      <c r="B24" s="183"/>
      <c r="C24" s="239"/>
      <c r="D24" s="123"/>
      <c r="AG24" s="151" t="s">
        <v>227</v>
      </c>
    </row>
    <row r="25" ht="12.0" customHeight="1">
      <c r="B25" s="183"/>
      <c r="C25" s="183"/>
      <c r="D25" s="123"/>
    </row>
    <row r="26" ht="12.0" customHeight="1">
      <c r="B26" s="183"/>
      <c r="C26" s="183"/>
      <c r="D26" s="123"/>
    </row>
    <row r="27" ht="12.0" customHeight="1">
      <c r="B27" s="183"/>
      <c r="C27" s="183"/>
      <c r="D27" s="123"/>
    </row>
    <row r="28" ht="12.0" customHeight="1">
      <c r="B28" s="183"/>
      <c r="C28" s="183"/>
      <c r="D28" s="123"/>
    </row>
    <row r="29" ht="12.0" customHeight="1">
      <c r="B29" s="183"/>
      <c r="C29" s="183"/>
      <c r="D29" s="123"/>
    </row>
    <row r="30" ht="12.0" customHeight="1">
      <c r="B30" s="183"/>
      <c r="C30" s="183"/>
      <c r="D30" s="123"/>
    </row>
    <row r="31" ht="12.0" customHeight="1">
      <c r="B31" s="183"/>
      <c r="C31" s="183"/>
      <c r="D31" s="123"/>
    </row>
    <row r="32" ht="12.0" customHeight="1">
      <c r="B32" s="183"/>
      <c r="C32" s="183"/>
      <c r="D32" s="123"/>
    </row>
    <row r="33" ht="12.0" customHeight="1">
      <c r="B33" s="183"/>
      <c r="C33" s="183"/>
      <c r="D33" s="123"/>
    </row>
    <row r="34" ht="12.0" customHeight="1">
      <c r="B34" s="183"/>
      <c r="C34" s="183"/>
      <c r="D34" s="123"/>
    </row>
    <row r="35" ht="12.0" customHeight="1">
      <c r="B35" s="183"/>
      <c r="C35" s="183"/>
      <c r="D35" s="123"/>
    </row>
    <row r="36" ht="12.0" customHeight="1">
      <c r="B36" s="183"/>
      <c r="C36" s="183"/>
      <c r="D36" s="123"/>
    </row>
    <row r="37" ht="12.0" customHeight="1">
      <c r="B37" s="183"/>
      <c r="C37" s="183"/>
      <c r="D37" s="123"/>
    </row>
    <row r="38" ht="12.0" customHeight="1">
      <c r="B38" s="183"/>
      <c r="C38" s="183"/>
      <c r="D38" s="123"/>
    </row>
    <row r="39" ht="12.0" customHeight="1">
      <c r="B39" s="183"/>
      <c r="C39" s="183"/>
      <c r="D39" s="123"/>
    </row>
    <row r="40" ht="12.0" customHeight="1">
      <c r="B40" s="183"/>
      <c r="C40" s="183"/>
      <c r="D40" s="123"/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</row>
    <row r="226" ht="12.0" customHeight="1">
      <c r="B226" s="183"/>
      <c r="C226" s="183"/>
    </row>
    <row r="227" ht="12.0" customHeight="1">
      <c r="B227" s="183"/>
      <c r="C227" s="183"/>
    </row>
    <row r="228" ht="12.0" customHeight="1">
      <c r="B228" s="183"/>
      <c r="C228" s="183"/>
    </row>
    <row r="229" ht="12.0" customHeight="1">
      <c r="B229" s="183"/>
      <c r="C229" s="183"/>
    </row>
    <row r="230" ht="12.0" customHeight="1">
      <c r="B230" s="183"/>
      <c r="C230" s="183"/>
    </row>
    <row r="231" ht="12.0" customHeight="1">
      <c r="B231" s="183"/>
      <c r="C231" s="183"/>
    </row>
    <row r="232" ht="12.0" customHeight="1">
      <c r="B232" s="183"/>
      <c r="C232" s="183"/>
    </row>
    <row r="233" ht="12.0" customHeight="1">
      <c r="B233" s="183"/>
      <c r="C233" s="183"/>
    </row>
    <row r="234" ht="12.0" customHeight="1">
      <c r="B234" s="183"/>
      <c r="C234" s="183"/>
    </row>
    <row r="235" ht="12.0" customHeight="1">
      <c r="B235" s="183"/>
      <c r="C235" s="183"/>
    </row>
    <row r="236" ht="12.0" customHeight="1">
      <c r="B236" s="183"/>
      <c r="C236" s="183"/>
    </row>
    <row r="237" ht="12.0" customHeight="1">
      <c r="B237" s="183"/>
      <c r="C237" s="183"/>
    </row>
    <row r="238" ht="12.0" customHeight="1">
      <c r="B238" s="183"/>
      <c r="C238" s="183"/>
    </row>
    <row r="239" ht="12.0" customHeight="1">
      <c r="B239" s="183"/>
      <c r="C239" s="183"/>
    </row>
    <row r="240" ht="12.0" customHeight="1">
      <c r="B240" s="183"/>
      <c r="C240" s="18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9">
    <mergeCell ref="A17:C17"/>
    <mergeCell ref="A18:G22"/>
    <mergeCell ref="A1:G1"/>
    <mergeCell ref="C2:G2"/>
    <mergeCell ref="C3:G3"/>
    <mergeCell ref="C4:G4"/>
    <mergeCell ref="C10:G10"/>
    <mergeCell ref="C11:G11"/>
    <mergeCell ref="C12:G12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79</v>
      </c>
      <c r="C3" s="176" t="s">
        <v>80</v>
      </c>
      <c r="D3" s="86"/>
      <c r="E3" s="86"/>
      <c r="F3" s="86"/>
      <c r="G3" s="73"/>
      <c r="AC3" s="183" t="s">
        <v>168</v>
      </c>
      <c r="AG3" s="151" t="s">
        <v>169</v>
      </c>
    </row>
    <row r="4" ht="24.75" customHeight="1">
      <c r="A4" s="184" t="s">
        <v>166</v>
      </c>
      <c r="B4" s="185" t="s">
        <v>81</v>
      </c>
      <c r="C4" s="186" t="s">
        <v>80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118</v>
      </c>
      <c r="C8" s="196" t="s">
        <v>119</v>
      </c>
      <c r="D8" s="197"/>
      <c r="E8" s="198"/>
      <c r="F8" s="199"/>
      <c r="G8" s="199">
        <f>SUMIF(AG9:AG44,"&lt;&gt;NOR",G9:G44)</f>
        <v>195614.14</v>
      </c>
      <c r="H8" s="199"/>
      <c r="I8" s="199">
        <f>SUM(I9:I44)</f>
        <v>117411.01</v>
      </c>
      <c r="J8" s="199"/>
      <c r="K8" s="199">
        <f>SUM(K9:K44)</f>
        <v>78203.13</v>
      </c>
      <c r="L8" s="199"/>
      <c r="M8" s="199">
        <f>SUM(M9:M44)</f>
        <v>236693.1094</v>
      </c>
      <c r="N8" s="198"/>
      <c r="O8" s="198">
        <f>SUM(O9:O44)</f>
        <v>1.02</v>
      </c>
      <c r="P8" s="198"/>
      <c r="Q8" s="198">
        <f>SUM(Q9:Q44)</f>
        <v>0</v>
      </c>
      <c r="R8" s="199"/>
      <c r="S8" s="199"/>
      <c r="T8" s="200"/>
      <c r="U8" s="201"/>
      <c r="V8" s="201">
        <f>SUM(V9:V44)</f>
        <v>94.37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642</v>
      </c>
      <c r="C9" s="204" t="s">
        <v>643</v>
      </c>
      <c r="D9" s="205" t="s">
        <v>410</v>
      </c>
      <c r="E9" s="206">
        <v>7.0</v>
      </c>
      <c r="F9" s="207">
        <v>4950.0</v>
      </c>
      <c r="G9" s="208">
        <f>ROUND(E9*F9,2)</f>
        <v>34650</v>
      </c>
      <c r="H9" s="207">
        <v>0.0</v>
      </c>
      <c r="I9" s="208">
        <f>ROUND(E9*H9,2)</f>
        <v>0</v>
      </c>
      <c r="J9" s="207">
        <v>4950.0</v>
      </c>
      <c r="K9" s="208">
        <f>ROUND(E9*J9,2)</f>
        <v>34650</v>
      </c>
      <c r="L9" s="208">
        <v>21.0</v>
      </c>
      <c r="M9" s="208">
        <f>G9*(1+L9/100)</f>
        <v>41926.5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200</v>
      </c>
      <c r="U9" s="210">
        <v>7.41</v>
      </c>
      <c r="V9" s="210">
        <f>ROUND(E9*U9,2)</f>
        <v>51.87</v>
      </c>
      <c r="W9" s="210"/>
      <c r="X9" s="210" t="s">
        <v>201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274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14" t="s">
        <v>644</v>
      </c>
      <c r="D10" s="215"/>
      <c r="E10" s="216">
        <v>7.0</v>
      </c>
      <c r="F10" s="210"/>
      <c r="G10" s="21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205</v>
      </c>
      <c r="AH10" s="211">
        <v>0.0</v>
      </c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1">
      <c r="A11" s="202">
        <v>2.0</v>
      </c>
      <c r="B11" s="203" t="s">
        <v>645</v>
      </c>
      <c r="C11" s="204" t="s">
        <v>646</v>
      </c>
      <c r="D11" s="205" t="s">
        <v>199</v>
      </c>
      <c r="E11" s="206">
        <v>6.16</v>
      </c>
      <c r="F11" s="207">
        <v>1200.0</v>
      </c>
      <c r="G11" s="208">
        <f>ROUND(E11*F11,2)</f>
        <v>7392</v>
      </c>
      <c r="H11" s="207">
        <v>1200.0</v>
      </c>
      <c r="I11" s="208">
        <f>ROUND(E11*H11,2)</f>
        <v>7392</v>
      </c>
      <c r="J11" s="207">
        <v>0.0</v>
      </c>
      <c r="K11" s="208">
        <f>ROUND(E11*J11,2)</f>
        <v>0</v>
      </c>
      <c r="L11" s="208">
        <v>21.0</v>
      </c>
      <c r="M11" s="208">
        <f>G11*(1+L11/100)</f>
        <v>8944.32</v>
      </c>
      <c r="N11" s="206">
        <v>0.0</v>
      </c>
      <c r="O11" s="206">
        <f>ROUND(E11*N11,2)</f>
        <v>0</v>
      </c>
      <c r="P11" s="206">
        <v>0.0</v>
      </c>
      <c r="Q11" s="206">
        <f>ROUND(E11*P11,2)</f>
        <v>0</v>
      </c>
      <c r="R11" s="208"/>
      <c r="S11" s="208" t="s">
        <v>248</v>
      </c>
      <c r="T11" s="209" t="s">
        <v>249</v>
      </c>
      <c r="U11" s="210">
        <v>0.0</v>
      </c>
      <c r="V11" s="210">
        <f>ROUND(E11*U11,2)</f>
        <v>0</v>
      </c>
      <c r="W11" s="210"/>
      <c r="X11" s="210" t="s">
        <v>266</v>
      </c>
      <c r="Y11" s="210" t="s">
        <v>202</v>
      </c>
      <c r="Z11" s="211"/>
      <c r="AA11" s="211"/>
      <c r="AB11" s="211"/>
      <c r="AC11" s="211"/>
      <c r="AD11" s="211"/>
      <c r="AE11" s="211"/>
      <c r="AF11" s="211"/>
      <c r="AG11" s="211" t="s">
        <v>278</v>
      </c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ht="12.0" customHeight="1" outlineLevel="2">
      <c r="A12" s="212"/>
      <c r="B12" s="213"/>
      <c r="C12" s="214" t="s">
        <v>647</v>
      </c>
      <c r="D12" s="215"/>
      <c r="E12" s="216">
        <v>6.16</v>
      </c>
      <c r="F12" s="210"/>
      <c r="G12" s="210"/>
      <c r="H12" s="210"/>
      <c r="I12" s="210"/>
      <c r="J12" s="210"/>
      <c r="K12" s="210"/>
      <c r="L12" s="210"/>
      <c r="M12" s="210"/>
      <c r="N12" s="217"/>
      <c r="O12" s="217"/>
      <c r="P12" s="217"/>
      <c r="Q12" s="217"/>
      <c r="R12" s="210"/>
      <c r="S12" s="210"/>
      <c r="T12" s="210"/>
      <c r="U12" s="210"/>
      <c r="V12" s="210"/>
      <c r="W12" s="210"/>
      <c r="X12" s="210"/>
      <c r="Y12" s="210"/>
      <c r="Z12" s="211"/>
      <c r="AA12" s="211"/>
      <c r="AB12" s="211"/>
      <c r="AC12" s="211"/>
      <c r="AD12" s="211"/>
      <c r="AE12" s="211"/>
      <c r="AF12" s="211"/>
      <c r="AG12" s="211" t="s">
        <v>205</v>
      </c>
      <c r="AH12" s="211">
        <v>0.0</v>
      </c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1">
      <c r="A13" s="202">
        <v>3.0</v>
      </c>
      <c r="B13" s="203" t="s">
        <v>207</v>
      </c>
      <c r="C13" s="204" t="s">
        <v>648</v>
      </c>
      <c r="D13" s="205" t="s">
        <v>199</v>
      </c>
      <c r="E13" s="206">
        <v>5.6</v>
      </c>
      <c r="F13" s="207">
        <v>130.5</v>
      </c>
      <c r="G13" s="208">
        <f>ROUND(E13*F13,2)</f>
        <v>730.8</v>
      </c>
      <c r="H13" s="207">
        <v>0.0</v>
      </c>
      <c r="I13" s="208">
        <f>ROUND(E13*H13,2)</f>
        <v>0</v>
      </c>
      <c r="J13" s="207">
        <v>130.5</v>
      </c>
      <c r="K13" s="208">
        <f>ROUND(E13*J13,2)</f>
        <v>730.8</v>
      </c>
      <c r="L13" s="208">
        <v>21.0</v>
      </c>
      <c r="M13" s="208">
        <f>G13*(1+L13/100)</f>
        <v>884.268</v>
      </c>
      <c r="N13" s="206">
        <v>0.0</v>
      </c>
      <c r="O13" s="206">
        <f>ROUND(E13*N13,2)</f>
        <v>0</v>
      </c>
      <c r="P13" s="206">
        <v>0.0</v>
      </c>
      <c r="Q13" s="206">
        <f>ROUND(E13*P13,2)</f>
        <v>0</v>
      </c>
      <c r="R13" s="208"/>
      <c r="S13" s="208" t="s">
        <v>200</v>
      </c>
      <c r="T13" s="209" t="s">
        <v>200</v>
      </c>
      <c r="U13" s="210">
        <v>0.01</v>
      </c>
      <c r="V13" s="210">
        <f>ROUND(E13*U13,2)</f>
        <v>0.06</v>
      </c>
      <c r="W13" s="210"/>
      <c r="X13" s="210" t="s">
        <v>201</v>
      </c>
      <c r="Y13" s="210" t="s">
        <v>202</v>
      </c>
      <c r="Z13" s="211"/>
      <c r="AA13" s="211"/>
      <c r="AB13" s="211"/>
      <c r="AC13" s="211"/>
      <c r="AD13" s="211"/>
      <c r="AE13" s="211"/>
      <c r="AF13" s="211"/>
      <c r="AG13" s="211" t="s">
        <v>274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ht="12.0" customHeight="1" outlineLevel="2">
      <c r="A14" s="212"/>
      <c r="B14" s="213"/>
      <c r="C14" s="214" t="s">
        <v>649</v>
      </c>
      <c r="D14" s="215"/>
      <c r="E14" s="216">
        <v>5.6</v>
      </c>
      <c r="F14" s="210"/>
      <c r="G14" s="210"/>
      <c r="H14" s="210"/>
      <c r="I14" s="210"/>
      <c r="J14" s="210"/>
      <c r="K14" s="210"/>
      <c r="L14" s="210"/>
      <c r="M14" s="210"/>
      <c r="N14" s="217"/>
      <c r="O14" s="217"/>
      <c r="P14" s="217"/>
      <c r="Q14" s="217"/>
      <c r="R14" s="210"/>
      <c r="S14" s="210"/>
      <c r="T14" s="210"/>
      <c r="U14" s="210"/>
      <c r="V14" s="210"/>
      <c r="W14" s="210"/>
      <c r="X14" s="210"/>
      <c r="Y14" s="210"/>
      <c r="Z14" s="211"/>
      <c r="AA14" s="211"/>
      <c r="AB14" s="211"/>
      <c r="AC14" s="211"/>
      <c r="AD14" s="211"/>
      <c r="AE14" s="211"/>
      <c r="AF14" s="211"/>
      <c r="AG14" s="211" t="s">
        <v>205</v>
      </c>
      <c r="AH14" s="211">
        <v>0.0</v>
      </c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1">
      <c r="A15" s="218">
        <v>4.0</v>
      </c>
      <c r="B15" s="219" t="s">
        <v>650</v>
      </c>
      <c r="C15" s="220" t="s">
        <v>651</v>
      </c>
      <c r="D15" s="221" t="s">
        <v>410</v>
      </c>
      <c r="E15" s="222">
        <v>7.0</v>
      </c>
      <c r="F15" s="223">
        <v>2305.0</v>
      </c>
      <c r="G15" s="224">
        <f t="shared" ref="G15:G16" si="1">ROUND(E15*F15,2)</f>
        <v>16135</v>
      </c>
      <c r="H15" s="223">
        <v>7.31</v>
      </c>
      <c r="I15" s="224">
        <f t="shared" ref="I15:I16" si="2">ROUND(E15*H15,2)</f>
        <v>51.17</v>
      </c>
      <c r="J15" s="223">
        <v>2297.69</v>
      </c>
      <c r="K15" s="224">
        <f t="shared" ref="K15:K16" si="3">ROUND(E15*J15,2)</f>
        <v>16083.83</v>
      </c>
      <c r="L15" s="224">
        <v>21.0</v>
      </c>
      <c r="M15" s="224">
        <f t="shared" ref="M15:M16" si="4">G15*(1+L15/100)</f>
        <v>19523.35</v>
      </c>
      <c r="N15" s="222">
        <v>0.0</v>
      </c>
      <c r="O15" s="222">
        <f t="shared" ref="O15:O16" si="5">ROUND(E15*N15,2)</f>
        <v>0</v>
      </c>
      <c r="P15" s="222">
        <v>0.0</v>
      </c>
      <c r="Q15" s="222">
        <f t="shared" ref="Q15:Q16" si="6">ROUND(E15*P15,2)</f>
        <v>0</v>
      </c>
      <c r="R15" s="224"/>
      <c r="S15" s="224" t="s">
        <v>200</v>
      </c>
      <c r="T15" s="225" t="s">
        <v>200</v>
      </c>
      <c r="U15" s="210">
        <v>3.092</v>
      </c>
      <c r="V15" s="210">
        <f t="shared" ref="V15:V16" si="7">ROUND(E15*U15,2)</f>
        <v>21.64</v>
      </c>
      <c r="W15" s="210"/>
      <c r="X15" s="210" t="s">
        <v>201</v>
      </c>
      <c r="Y15" s="210" t="s">
        <v>202</v>
      </c>
      <c r="Z15" s="211"/>
      <c r="AA15" s="211"/>
      <c r="AB15" s="211"/>
      <c r="AC15" s="211"/>
      <c r="AD15" s="211"/>
      <c r="AE15" s="211"/>
      <c r="AF15" s="211"/>
      <c r="AG15" s="211" t="s">
        <v>274</v>
      </c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ht="12.0" customHeight="1" outlineLevel="1">
      <c r="A16" s="202">
        <v>5.0</v>
      </c>
      <c r="B16" s="203" t="s">
        <v>652</v>
      </c>
      <c r="C16" s="204" t="s">
        <v>653</v>
      </c>
      <c r="D16" s="205" t="s">
        <v>654</v>
      </c>
      <c r="E16" s="206">
        <v>5.0</v>
      </c>
      <c r="F16" s="207">
        <v>15000.0</v>
      </c>
      <c r="G16" s="208">
        <f t="shared" si="1"/>
        <v>75000</v>
      </c>
      <c r="H16" s="207">
        <v>15000.0</v>
      </c>
      <c r="I16" s="208">
        <f t="shared" si="2"/>
        <v>75000</v>
      </c>
      <c r="J16" s="207">
        <v>0.0</v>
      </c>
      <c r="K16" s="208">
        <f t="shared" si="3"/>
        <v>0</v>
      </c>
      <c r="L16" s="208">
        <v>21.0</v>
      </c>
      <c r="M16" s="208">
        <f t="shared" si="4"/>
        <v>90750</v>
      </c>
      <c r="N16" s="206">
        <v>0.0</v>
      </c>
      <c r="O16" s="206">
        <f t="shared" si="5"/>
        <v>0</v>
      </c>
      <c r="P16" s="206">
        <v>0.0</v>
      </c>
      <c r="Q16" s="206">
        <f t="shared" si="6"/>
        <v>0</v>
      </c>
      <c r="R16" s="208"/>
      <c r="S16" s="208" t="s">
        <v>248</v>
      </c>
      <c r="T16" s="209" t="s">
        <v>249</v>
      </c>
      <c r="U16" s="210">
        <v>0.0</v>
      </c>
      <c r="V16" s="210">
        <f t="shared" si="7"/>
        <v>0</v>
      </c>
      <c r="W16" s="210"/>
      <c r="X16" s="210" t="s">
        <v>266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278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2">
      <c r="A17" s="212"/>
      <c r="B17" s="213"/>
      <c r="C17" s="240" t="s">
        <v>655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ht="12.0" customHeight="1" outlineLevel="1">
      <c r="A18" s="202">
        <v>6.0</v>
      </c>
      <c r="B18" s="203" t="s">
        <v>656</v>
      </c>
      <c r="C18" s="204" t="s">
        <v>657</v>
      </c>
      <c r="D18" s="205" t="s">
        <v>654</v>
      </c>
      <c r="E18" s="206">
        <v>1.0</v>
      </c>
      <c r="F18" s="207">
        <v>15000.0</v>
      </c>
      <c r="G18" s="208">
        <f>ROUND(E18*F18,2)</f>
        <v>15000</v>
      </c>
      <c r="H18" s="207">
        <v>15000.0</v>
      </c>
      <c r="I18" s="208">
        <f>ROUND(E18*H18,2)</f>
        <v>15000</v>
      </c>
      <c r="J18" s="207">
        <v>0.0</v>
      </c>
      <c r="K18" s="208">
        <f>ROUND(E18*J18,2)</f>
        <v>0</v>
      </c>
      <c r="L18" s="208">
        <v>21.0</v>
      </c>
      <c r="M18" s="208">
        <f>G18*(1+L18/100)</f>
        <v>18150</v>
      </c>
      <c r="N18" s="206">
        <v>0.0</v>
      </c>
      <c r="O18" s="206">
        <f>ROUND(E18*N18,2)</f>
        <v>0</v>
      </c>
      <c r="P18" s="206">
        <v>0.0</v>
      </c>
      <c r="Q18" s="206">
        <f>ROUND(E18*P18,2)</f>
        <v>0</v>
      </c>
      <c r="R18" s="208"/>
      <c r="S18" s="208" t="s">
        <v>248</v>
      </c>
      <c r="T18" s="209" t="s">
        <v>249</v>
      </c>
      <c r="U18" s="210">
        <v>0.0</v>
      </c>
      <c r="V18" s="210">
        <f>ROUND(E18*U18,2)</f>
        <v>0</v>
      </c>
      <c r="W18" s="210"/>
      <c r="X18" s="210" t="s">
        <v>266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278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2">
      <c r="A19" s="212"/>
      <c r="B19" s="213"/>
      <c r="C19" s="240" t="s">
        <v>655</v>
      </c>
      <c r="D19" s="30"/>
      <c r="E19" s="30"/>
      <c r="F19" s="30"/>
      <c r="G19" s="3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280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ht="12.0" customHeight="1" outlineLevel="1">
      <c r="A20" s="202">
        <v>7.0</v>
      </c>
      <c r="B20" s="203" t="s">
        <v>658</v>
      </c>
      <c r="C20" s="204" t="s">
        <v>659</v>
      </c>
      <c r="D20" s="205" t="s">
        <v>654</v>
      </c>
      <c r="E20" s="206">
        <v>1.0</v>
      </c>
      <c r="F20" s="207">
        <v>15000.0</v>
      </c>
      <c r="G20" s="208">
        <f>ROUND(E20*F20,2)</f>
        <v>15000</v>
      </c>
      <c r="H20" s="207">
        <v>15000.0</v>
      </c>
      <c r="I20" s="208">
        <f>ROUND(E20*H20,2)</f>
        <v>15000</v>
      </c>
      <c r="J20" s="207">
        <v>0.0</v>
      </c>
      <c r="K20" s="208">
        <f>ROUND(E20*J20,2)</f>
        <v>0</v>
      </c>
      <c r="L20" s="208">
        <v>21.0</v>
      </c>
      <c r="M20" s="208">
        <f>G20*(1+L20/100)</f>
        <v>18150</v>
      </c>
      <c r="N20" s="206">
        <v>0.0</v>
      </c>
      <c r="O20" s="206">
        <f>ROUND(E20*N20,2)</f>
        <v>0</v>
      </c>
      <c r="P20" s="206">
        <v>0.0</v>
      </c>
      <c r="Q20" s="206">
        <f>ROUND(E20*P20,2)</f>
        <v>0</v>
      </c>
      <c r="R20" s="208"/>
      <c r="S20" s="208" t="s">
        <v>248</v>
      </c>
      <c r="T20" s="209" t="s">
        <v>249</v>
      </c>
      <c r="U20" s="210">
        <v>0.0</v>
      </c>
      <c r="V20" s="210">
        <f>ROUND(E20*U20,2)</f>
        <v>0</v>
      </c>
      <c r="W20" s="210"/>
      <c r="X20" s="210" t="s">
        <v>266</v>
      </c>
      <c r="Y20" s="210" t="s">
        <v>202</v>
      </c>
      <c r="Z20" s="211"/>
      <c r="AA20" s="211"/>
      <c r="AB20" s="211"/>
      <c r="AC20" s="211"/>
      <c r="AD20" s="211"/>
      <c r="AE20" s="211"/>
      <c r="AF20" s="211"/>
      <c r="AG20" s="211" t="s">
        <v>278</v>
      </c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ht="12.0" customHeight="1" outlineLevel="2">
      <c r="A21" s="212"/>
      <c r="B21" s="213"/>
      <c r="C21" s="240" t="s">
        <v>655</v>
      </c>
      <c r="D21" s="30"/>
      <c r="E21" s="30"/>
      <c r="F21" s="30"/>
      <c r="G21" s="30"/>
      <c r="H21" s="210"/>
      <c r="I21" s="210"/>
      <c r="J21" s="210"/>
      <c r="K21" s="210"/>
      <c r="L21" s="210"/>
      <c r="M21" s="210"/>
      <c r="N21" s="217"/>
      <c r="O21" s="217"/>
      <c r="P21" s="217"/>
      <c r="Q21" s="217"/>
      <c r="R21" s="210"/>
      <c r="S21" s="210"/>
      <c r="T21" s="210"/>
      <c r="U21" s="210"/>
      <c r="V21" s="210"/>
      <c r="W21" s="210"/>
      <c r="X21" s="210"/>
      <c r="Y21" s="210"/>
      <c r="Z21" s="211"/>
      <c r="AA21" s="211"/>
      <c r="AB21" s="211"/>
      <c r="AC21" s="211"/>
      <c r="AD21" s="211"/>
      <c r="AE21" s="211"/>
      <c r="AF21" s="211"/>
      <c r="AG21" s="211" t="s">
        <v>280</v>
      </c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1">
      <c r="A22" s="218">
        <v>8.0</v>
      </c>
      <c r="B22" s="219" t="s">
        <v>660</v>
      </c>
      <c r="C22" s="220" t="s">
        <v>661</v>
      </c>
      <c r="D22" s="221" t="s">
        <v>410</v>
      </c>
      <c r="E22" s="222">
        <v>7.0</v>
      </c>
      <c r="F22" s="223">
        <v>443.0</v>
      </c>
      <c r="G22" s="224">
        <f t="shared" ref="G22:G27" si="8">ROUND(E22*F22,2)</f>
        <v>3101</v>
      </c>
      <c r="H22" s="223">
        <v>58.74</v>
      </c>
      <c r="I22" s="224">
        <f t="shared" ref="I22:I27" si="9">ROUND(E22*H22,2)</f>
        <v>411.18</v>
      </c>
      <c r="J22" s="223">
        <v>384.26</v>
      </c>
      <c r="K22" s="224">
        <f t="shared" ref="K22:K27" si="10">ROUND(E22*J22,2)</f>
        <v>2689.82</v>
      </c>
      <c r="L22" s="224">
        <v>21.0</v>
      </c>
      <c r="M22" s="224">
        <f t="shared" ref="M22:M27" si="11">G22*(1+L22/100)</f>
        <v>3752.21</v>
      </c>
      <c r="N22" s="222">
        <v>4.5E-4</v>
      </c>
      <c r="O22" s="222">
        <f t="shared" ref="O22:O27" si="12">ROUND(E22*N22,2)</f>
        <v>0</v>
      </c>
      <c r="P22" s="222">
        <v>0.0</v>
      </c>
      <c r="Q22" s="222">
        <f t="shared" ref="Q22:Q27" si="13">ROUND(E22*P22,2)</f>
        <v>0</v>
      </c>
      <c r="R22" s="224"/>
      <c r="S22" s="224" t="s">
        <v>200</v>
      </c>
      <c r="T22" s="225" t="s">
        <v>200</v>
      </c>
      <c r="U22" s="210">
        <v>0.571</v>
      </c>
      <c r="V22" s="210">
        <f t="shared" ref="V22:V27" si="14">ROUND(E22*U22,2)</f>
        <v>4</v>
      </c>
      <c r="W22" s="210"/>
      <c r="X22" s="210" t="s">
        <v>201</v>
      </c>
      <c r="Y22" s="210" t="s">
        <v>202</v>
      </c>
      <c r="Z22" s="211"/>
      <c r="AA22" s="211"/>
      <c r="AB22" s="211"/>
      <c r="AC22" s="211"/>
      <c r="AD22" s="211"/>
      <c r="AE22" s="211"/>
      <c r="AF22" s="211"/>
      <c r="AG22" s="211" t="s">
        <v>203</v>
      </c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ht="12.0" customHeight="1" outlineLevel="1">
      <c r="A23" s="218">
        <v>9.0</v>
      </c>
      <c r="B23" s="219" t="s">
        <v>662</v>
      </c>
      <c r="C23" s="220" t="s">
        <v>663</v>
      </c>
      <c r="D23" s="221" t="s">
        <v>410</v>
      </c>
      <c r="E23" s="222">
        <v>21.0</v>
      </c>
      <c r="F23" s="223">
        <v>77.1</v>
      </c>
      <c r="G23" s="224">
        <f t="shared" si="8"/>
        <v>1619.1</v>
      </c>
      <c r="H23" s="223">
        <v>4.32</v>
      </c>
      <c r="I23" s="224">
        <f t="shared" si="9"/>
        <v>90.72</v>
      </c>
      <c r="J23" s="223">
        <v>72.78</v>
      </c>
      <c r="K23" s="224">
        <f t="shared" si="10"/>
        <v>1528.38</v>
      </c>
      <c r="L23" s="224">
        <v>21.0</v>
      </c>
      <c r="M23" s="224">
        <f t="shared" si="11"/>
        <v>1959.111</v>
      </c>
      <c r="N23" s="222">
        <v>1.0E-5</v>
      </c>
      <c r="O23" s="222">
        <f t="shared" si="12"/>
        <v>0</v>
      </c>
      <c r="P23" s="222">
        <v>0.0</v>
      </c>
      <c r="Q23" s="222">
        <f t="shared" si="13"/>
        <v>0</v>
      </c>
      <c r="R23" s="224"/>
      <c r="S23" s="224" t="s">
        <v>200</v>
      </c>
      <c r="T23" s="225" t="s">
        <v>200</v>
      </c>
      <c r="U23" s="210">
        <v>0.12</v>
      </c>
      <c r="V23" s="210">
        <f t="shared" si="14"/>
        <v>2.52</v>
      </c>
      <c r="W23" s="210"/>
      <c r="X23" s="210" t="s">
        <v>201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203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1">
      <c r="A24" s="218">
        <v>10.0</v>
      </c>
      <c r="B24" s="219" t="s">
        <v>664</v>
      </c>
      <c r="C24" s="220" t="s">
        <v>665</v>
      </c>
      <c r="D24" s="221" t="s">
        <v>410</v>
      </c>
      <c r="E24" s="222">
        <v>21.0</v>
      </c>
      <c r="F24" s="223">
        <v>71.06</v>
      </c>
      <c r="G24" s="224">
        <f t="shared" si="8"/>
        <v>1492.26</v>
      </c>
      <c r="H24" s="223">
        <v>71.06</v>
      </c>
      <c r="I24" s="224">
        <f t="shared" si="9"/>
        <v>1492.26</v>
      </c>
      <c r="J24" s="223">
        <v>0.0</v>
      </c>
      <c r="K24" s="224">
        <f t="shared" si="10"/>
        <v>0</v>
      </c>
      <c r="L24" s="224">
        <v>21.0</v>
      </c>
      <c r="M24" s="224">
        <f t="shared" si="11"/>
        <v>1805.6346</v>
      </c>
      <c r="N24" s="222">
        <v>0.0037</v>
      </c>
      <c r="O24" s="222">
        <f t="shared" si="12"/>
        <v>0.08</v>
      </c>
      <c r="P24" s="222">
        <v>0.0</v>
      </c>
      <c r="Q24" s="222">
        <f t="shared" si="13"/>
        <v>0</v>
      </c>
      <c r="R24" s="224"/>
      <c r="S24" s="224" t="s">
        <v>248</v>
      </c>
      <c r="T24" s="225" t="s">
        <v>249</v>
      </c>
      <c r="U24" s="210">
        <v>0.0</v>
      </c>
      <c r="V24" s="210">
        <f t="shared" si="14"/>
        <v>0</v>
      </c>
      <c r="W24" s="210"/>
      <c r="X24" s="210" t="s">
        <v>266</v>
      </c>
      <c r="Y24" s="210" t="s">
        <v>202</v>
      </c>
      <c r="Z24" s="211"/>
      <c r="AA24" s="211"/>
      <c r="AB24" s="211"/>
      <c r="AC24" s="211"/>
      <c r="AD24" s="211"/>
      <c r="AE24" s="211"/>
      <c r="AF24" s="211"/>
      <c r="AG24" s="211" t="s">
        <v>267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ht="12.0" customHeight="1" outlineLevel="1">
      <c r="A25" s="218">
        <v>11.0</v>
      </c>
      <c r="B25" s="219" t="s">
        <v>666</v>
      </c>
      <c r="C25" s="220" t="s">
        <v>667</v>
      </c>
      <c r="D25" s="221" t="s">
        <v>410</v>
      </c>
      <c r="E25" s="222">
        <v>21.0</v>
      </c>
      <c r="F25" s="223">
        <v>16.3</v>
      </c>
      <c r="G25" s="224">
        <f t="shared" si="8"/>
        <v>342.3</v>
      </c>
      <c r="H25" s="223">
        <v>16.3</v>
      </c>
      <c r="I25" s="224">
        <f t="shared" si="9"/>
        <v>342.3</v>
      </c>
      <c r="J25" s="223">
        <v>0.0</v>
      </c>
      <c r="K25" s="224">
        <f t="shared" si="10"/>
        <v>0</v>
      </c>
      <c r="L25" s="224">
        <v>21.0</v>
      </c>
      <c r="M25" s="224">
        <f t="shared" si="11"/>
        <v>414.183</v>
      </c>
      <c r="N25" s="222">
        <v>8.0E-4</v>
      </c>
      <c r="O25" s="222">
        <f t="shared" si="12"/>
        <v>0.02</v>
      </c>
      <c r="P25" s="222">
        <v>0.0</v>
      </c>
      <c r="Q25" s="222">
        <f t="shared" si="13"/>
        <v>0</v>
      </c>
      <c r="R25" s="224" t="s">
        <v>300</v>
      </c>
      <c r="S25" s="224" t="s">
        <v>200</v>
      </c>
      <c r="T25" s="225" t="s">
        <v>200</v>
      </c>
      <c r="U25" s="210">
        <v>0.0</v>
      </c>
      <c r="V25" s="210">
        <f t="shared" si="14"/>
        <v>0</v>
      </c>
      <c r="W25" s="210"/>
      <c r="X25" s="210" t="s">
        <v>266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267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ht="12.0" customHeight="1" outlineLevel="1">
      <c r="A26" s="218">
        <v>12.0</v>
      </c>
      <c r="B26" s="219" t="s">
        <v>668</v>
      </c>
      <c r="C26" s="220" t="s">
        <v>669</v>
      </c>
      <c r="D26" s="221" t="s">
        <v>410</v>
      </c>
      <c r="E26" s="222">
        <v>1.0</v>
      </c>
      <c r="F26" s="223">
        <v>115.0</v>
      </c>
      <c r="G26" s="224">
        <f t="shared" si="8"/>
        <v>115</v>
      </c>
      <c r="H26" s="223">
        <v>115.0</v>
      </c>
      <c r="I26" s="224">
        <f t="shared" si="9"/>
        <v>115</v>
      </c>
      <c r="J26" s="223">
        <v>0.0</v>
      </c>
      <c r="K26" s="224">
        <f t="shared" si="10"/>
        <v>0</v>
      </c>
      <c r="L26" s="224">
        <v>21.0</v>
      </c>
      <c r="M26" s="224">
        <f t="shared" si="11"/>
        <v>139.15</v>
      </c>
      <c r="N26" s="222">
        <v>5.0E-4</v>
      </c>
      <c r="O26" s="222">
        <f t="shared" si="12"/>
        <v>0</v>
      </c>
      <c r="P26" s="222">
        <v>0.0</v>
      </c>
      <c r="Q26" s="222">
        <f t="shared" si="13"/>
        <v>0</v>
      </c>
      <c r="R26" s="224" t="s">
        <v>300</v>
      </c>
      <c r="S26" s="224" t="s">
        <v>200</v>
      </c>
      <c r="T26" s="225" t="s">
        <v>200</v>
      </c>
      <c r="U26" s="210">
        <v>0.0</v>
      </c>
      <c r="V26" s="210">
        <f t="shared" si="14"/>
        <v>0</v>
      </c>
      <c r="W26" s="210"/>
      <c r="X26" s="210" t="s">
        <v>266</v>
      </c>
      <c r="Y26" s="210" t="s">
        <v>202</v>
      </c>
      <c r="Z26" s="211"/>
      <c r="AA26" s="211"/>
      <c r="AB26" s="211"/>
      <c r="AC26" s="211"/>
      <c r="AD26" s="211"/>
      <c r="AE26" s="211"/>
      <c r="AF26" s="211"/>
      <c r="AG26" s="211" t="s">
        <v>267</v>
      </c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ht="12.0" customHeight="1" outlineLevel="1">
      <c r="A27" s="202">
        <v>13.0</v>
      </c>
      <c r="B27" s="203" t="s">
        <v>670</v>
      </c>
      <c r="C27" s="204" t="s">
        <v>671</v>
      </c>
      <c r="D27" s="205" t="s">
        <v>410</v>
      </c>
      <c r="E27" s="206">
        <v>7.0</v>
      </c>
      <c r="F27" s="207">
        <v>17.8</v>
      </c>
      <c r="G27" s="208">
        <f t="shared" si="8"/>
        <v>124.6</v>
      </c>
      <c r="H27" s="207">
        <v>0.0</v>
      </c>
      <c r="I27" s="208">
        <f t="shared" si="9"/>
        <v>0</v>
      </c>
      <c r="J27" s="207">
        <v>17.8</v>
      </c>
      <c r="K27" s="208">
        <f t="shared" si="10"/>
        <v>124.6</v>
      </c>
      <c r="L27" s="208">
        <v>21.0</v>
      </c>
      <c r="M27" s="208">
        <f t="shared" si="11"/>
        <v>150.766</v>
      </c>
      <c r="N27" s="206">
        <v>0.0</v>
      </c>
      <c r="O27" s="206">
        <f t="shared" si="12"/>
        <v>0</v>
      </c>
      <c r="P27" s="206">
        <v>0.0</v>
      </c>
      <c r="Q27" s="206">
        <f t="shared" si="13"/>
        <v>0</v>
      </c>
      <c r="R27" s="208"/>
      <c r="S27" s="208" t="s">
        <v>200</v>
      </c>
      <c r="T27" s="209" t="s">
        <v>200</v>
      </c>
      <c r="U27" s="210">
        <v>0.03</v>
      </c>
      <c r="V27" s="210">
        <f t="shared" si="14"/>
        <v>0.21</v>
      </c>
      <c r="W27" s="210"/>
      <c r="X27" s="210" t="s">
        <v>201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203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 outlineLevel="2">
      <c r="A28" s="212"/>
      <c r="B28" s="213"/>
      <c r="C28" s="214" t="s">
        <v>672</v>
      </c>
      <c r="D28" s="215"/>
      <c r="E28" s="216">
        <v>7.0</v>
      </c>
      <c r="F28" s="210"/>
      <c r="G28" s="21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205</v>
      </c>
      <c r="AH28" s="211">
        <v>0.0</v>
      </c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ht="12.0" customHeight="1" outlineLevel="1">
      <c r="A29" s="202">
        <v>14.0</v>
      </c>
      <c r="B29" s="203" t="s">
        <v>673</v>
      </c>
      <c r="C29" s="204" t="s">
        <v>674</v>
      </c>
      <c r="D29" s="205" t="s">
        <v>238</v>
      </c>
      <c r="E29" s="206">
        <v>2.45</v>
      </c>
      <c r="F29" s="207">
        <v>280.0</v>
      </c>
      <c r="G29" s="208">
        <f>ROUND(E29*F29,2)</f>
        <v>686</v>
      </c>
      <c r="H29" s="207">
        <v>280.0</v>
      </c>
      <c r="I29" s="208">
        <f>ROUND(E29*H29,2)</f>
        <v>686</v>
      </c>
      <c r="J29" s="207">
        <v>0.0</v>
      </c>
      <c r="K29" s="208">
        <f>ROUND(E29*J29,2)</f>
        <v>0</v>
      </c>
      <c r="L29" s="208">
        <v>21.0</v>
      </c>
      <c r="M29" s="208">
        <f>G29*(1+L29/100)</f>
        <v>830.06</v>
      </c>
      <c r="N29" s="206">
        <v>0.0</v>
      </c>
      <c r="O29" s="206">
        <f>ROUND(E29*N29,2)</f>
        <v>0</v>
      </c>
      <c r="P29" s="206">
        <v>0.0</v>
      </c>
      <c r="Q29" s="206">
        <f>ROUND(E29*P29,2)</f>
        <v>0</v>
      </c>
      <c r="R29" s="208"/>
      <c r="S29" s="208" t="s">
        <v>248</v>
      </c>
      <c r="T29" s="209" t="s">
        <v>249</v>
      </c>
      <c r="U29" s="210">
        <v>0.0</v>
      </c>
      <c r="V29" s="210">
        <f>ROUND(E29*U29,2)</f>
        <v>0</v>
      </c>
      <c r="W29" s="210"/>
      <c r="X29" s="210" t="s">
        <v>266</v>
      </c>
      <c r="Y29" s="210" t="s">
        <v>202</v>
      </c>
      <c r="Z29" s="211"/>
      <c r="AA29" s="211"/>
      <c r="AB29" s="211"/>
      <c r="AC29" s="211"/>
      <c r="AD29" s="211"/>
      <c r="AE29" s="211"/>
      <c r="AF29" s="211"/>
      <c r="AG29" s="211" t="s">
        <v>278</v>
      </c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ht="12.0" customHeight="1" outlineLevel="2">
      <c r="A30" s="212"/>
      <c r="B30" s="213"/>
      <c r="C30" s="214" t="s">
        <v>675</v>
      </c>
      <c r="D30" s="215"/>
      <c r="E30" s="216">
        <v>2.45</v>
      </c>
      <c r="F30" s="210"/>
      <c r="G30" s="210"/>
      <c r="H30" s="210"/>
      <c r="I30" s="210"/>
      <c r="J30" s="210"/>
      <c r="K30" s="210"/>
      <c r="L30" s="210"/>
      <c r="M30" s="210"/>
      <c r="N30" s="217"/>
      <c r="O30" s="217"/>
      <c r="P30" s="217"/>
      <c r="Q30" s="217"/>
      <c r="R30" s="210"/>
      <c r="S30" s="210"/>
      <c r="T30" s="210"/>
      <c r="U30" s="210"/>
      <c r="V30" s="210"/>
      <c r="W30" s="210"/>
      <c r="X30" s="210"/>
      <c r="Y30" s="210"/>
      <c r="Z30" s="211"/>
      <c r="AA30" s="211"/>
      <c r="AB30" s="211"/>
      <c r="AC30" s="211"/>
      <c r="AD30" s="211"/>
      <c r="AE30" s="211"/>
      <c r="AF30" s="211"/>
      <c r="AG30" s="211" t="s">
        <v>205</v>
      </c>
      <c r="AH30" s="211">
        <v>0.0</v>
      </c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ht="12.0" customHeight="1" outlineLevel="1">
      <c r="A31" s="202">
        <v>15.0</v>
      </c>
      <c r="B31" s="203" t="s">
        <v>310</v>
      </c>
      <c r="C31" s="204" t="s">
        <v>311</v>
      </c>
      <c r="D31" s="205" t="s">
        <v>306</v>
      </c>
      <c r="E31" s="206">
        <v>7.0E-4</v>
      </c>
      <c r="F31" s="207">
        <v>57180.0</v>
      </c>
      <c r="G31" s="208">
        <f>ROUND(E31*F31,2)</f>
        <v>40.03</v>
      </c>
      <c r="H31" s="207">
        <v>0.0</v>
      </c>
      <c r="I31" s="208">
        <f>ROUND(E31*H31,2)</f>
        <v>0</v>
      </c>
      <c r="J31" s="207">
        <v>57180.0</v>
      </c>
      <c r="K31" s="208">
        <f>ROUND(E31*J31,2)</f>
        <v>40.03</v>
      </c>
      <c r="L31" s="208">
        <v>21.0</v>
      </c>
      <c r="M31" s="208">
        <f>G31*(1+L31/100)</f>
        <v>48.4363</v>
      </c>
      <c r="N31" s="206">
        <v>0.0</v>
      </c>
      <c r="O31" s="206">
        <f>ROUND(E31*N31,2)</f>
        <v>0</v>
      </c>
      <c r="P31" s="206">
        <v>0.0</v>
      </c>
      <c r="Q31" s="206">
        <f>ROUND(E31*P31,2)</f>
        <v>0</v>
      </c>
      <c r="R31" s="208"/>
      <c r="S31" s="208" t="s">
        <v>200</v>
      </c>
      <c r="T31" s="209" t="s">
        <v>200</v>
      </c>
      <c r="U31" s="210">
        <v>94.29</v>
      </c>
      <c r="V31" s="210">
        <f>ROUND(E31*U31,2)</f>
        <v>0.07</v>
      </c>
      <c r="W31" s="210"/>
      <c r="X31" s="210" t="s">
        <v>201</v>
      </c>
      <c r="Y31" s="210" t="s">
        <v>202</v>
      </c>
      <c r="Z31" s="211"/>
      <c r="AA31" s="211"/>
      <c r="AB31" s="211"/>
      <c r="AC31" s="211"/>
      <c r="AD31" s="211"/>
      <c r="AE31" s="211"/>
      <c r="AF31" s="211"/>
      <c r="AG31" s="211" t="s">
        <v>203</v>
      </c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ht="12.0" customHeight="1" outlineLevel="2">
      <c r="A32" s="212"/>
      <c r="B32" s="213"/>
      <c r="C32" s="214" t="s">
        <v>676</v>
      </c>
      <c r="D32" s="215"/>
      <c r="E32" s="216">
        <v>7.0E-4</v>
      </c>
      <c r="F32" s="210"/>
      <c r="G32" s="210"/>
      <c r="H32" s="210"/>
      <c r="I32" s="210"/>
      <c r="J32" s="210"/>
      <c r="K32" s="210"/>
      <c r="L32" s="210"/>
      <c r="M32" s="210"/>
      <c r="N32" s="217"/>
      <c r="O32" s="217"/>
      <c r="P32" s="217"/>
      <c r="Q32" s="217"/>
      <c r="R32" s="210"/>
      <c r="S32" s="210"/>
      <c r="T32" s="210"/>
      <c r="U32" s="210"/>
      <c r="V32" s="210"/>
      <c r="W32" s="210"/>
      <c r="X32" s="210"/>
      <c r="Y32" s="210"/>
      <c r="Z32" s="211"/>
      <c r="AA32" s="211"/>
      <c r="AB32" s="211"/>
      <c r="AC32" s="211"/>
      <c r="AD32" s="211"/>
      <c r="AE32" s="211"/>
      <c r="AF32" s="211"/>
      <c r="AG32" s="211" t="s">
        <v>205</v>
      </c>
      <c r="AH32" s="211">
        <v>0.0</v>
      </c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ht="12.0" customHeight="1" outlineLevel="1">
      <c r="A33" s="202">
        <v>16.0</v>
      </c>
      <c r="B33" s="203" t="s">
        <v>677</v>
      </c>
      <c r="C33" s="204" t="s">
        <v>678</v>
      </c>
      <c r="D33" s="205" t="s">
        <v>306</v>
      </c>
      <c r="E33" s="206">
        <v>7.0E-4</v>
      </c>
      <c r="F33" s="207">
        <v>35000.0</v>
      </c>
      <c r="G33" s="208">
        <f>ROUND(E33*F33,2)</f>
        <v>24.5</v>
      </c>
      <c r="H33" s="207">
        <v>35000.0</v>
      </c>
      <c r="I33" s="208">
        <f>ROUND(E33*H33,2)</f>
        <v>24.5</v>
      </c>
      <c r="J33" s="207">
        <v>0.0</v>
      </c>
      <c r="K33" s="208">
        <f>ROUND(E33*J33,2)</f>
        <v>0</v>
      </c>
      <c r="L33" s="208">
        <v>21.0</v>
      </c>
      <c r="M33" s="208">
        <f>G33*(1+L33/100)</f>
        <v>29.645</v>
      </c>
      <c r="N33" s="206">
        <v>1.0</v>
      </c>
      <c r="O33" s="206">
        <f>ROUND(E33*N33,2)</f>
        <v>0</v>
      </c>
      <c r="P33" s="206">
        <v>0.0</v>
      </c>
      <c r="Q33" s="206">
        <f>ROUND(E33*P33,2)</f>
        <v>0</v>
      </c>
      <c r="R33" s="208"/>
      <c r="S33" s="208" t="s">
        <v>248</v>
      </c>
      <c r="T33" s="209" t="s">
        <v>249</v>
      </c>
      <c r="U33" s="210">
        <v>0.0</v>
      </c>
      <c r="V33" s="210">
        <f>ROUND(E33*U33,2)</f>
        <v>0</v>
      </c>
      <c r="W33" s="210"/>
      <c r="X33" s="210" t="s">
        <v>266</v>
      </c>
      <c r="Y33" s="210" t="s">
        <v>202</v>
      </c>
      <c r="Z33" s="211"/>
      <c r="AA33" s="211"/>
      <c r="AB33" s="211"/>
      <c r="AC33" s="211"/>
      <c r="AD33" s="211"/>
      <c r="AE33" s="211"/>
      <c r="AF33" s="211"/>
      <c r="AG33" s="211" t="s">
        <v>267</v>
      </c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ht="12.0" customHeight="1" outlineLevel="2">
      <c r="A34" s="212"/>
      <c r="B34" s="213"/>
      <c r="C34" s="214" t="s">
        <v>676</v>
      </c>
      <c r="D34" s="215"/>
      <c r="E34" s="216">
        <v>7.0E-4</v>
      </c>
      <c r="F34" s="210"/>
      <c r="G34" s="210"/>
      <c r="H34" s="210"/>
      <c r="I34" s="210"/>
      <c r="J34" s="210"/>
      <c r="K34" s="210"/>
      <c r="L34" s="210"/>
      <c r="M34" s="210"/>
      <c r="N34" s="217"/>
      <c r="O34" s="217"/>
      <c r="P34" s="217"/>
      <c r="Q34" s="217"/>
      <c r="R34" s="210"/>
      <c r="S34" s="210"/>
      <c r="T34" s="210"/>
      <c r="U34" s="210"/>
      <c r="V34" s="210"/>
      <c r="W34" s="210"/>
      <c r="X34" s="210"/>
      <c r="Y34" s="210"/>
      <c r="Z34" s="211"/>
      <c r="AA34" s="211"/>
      <c r="AB34" s="211"/>
      <c r="AC34" s="211"/>
      <c r="AD34" s="211"/>
      <c r="AE34" s="211"/>
      <c r="AF34" s="211"/>
      <c r="AG34" s="211" t="s">
        <v>205</v>
      </c>
      <c r="AH34" s="211">
        <v>0.0</v>
      </c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ht="12.0" customHeight="1" outlineLevel="1">
      <c r="A35" s="202">
        <v>17.0</v>
      </c>
      <c r="B35" s="203" t="s">
        <v>679</v>
      </c>
      <c r="C35" s="204" t="s">
        <v>680</v>
      </c>
      <c r="D35" s="205" t="s">
        <v>238</v>
      </c>
      <c r="E35" s="206">
        <v>14.0</v>
      </c>
      <c r="F35" s="207">
        <v>98.8</v>
      </c>
      <c r="G35" s="208">
        <f>ROUND(E35*F35,2)</f>
        <v>1383.2</v>
      </c>
      <c r="H35" s="207">
        <v>0.0</v>
      </c>
      <c r="I35" s="208">
        <f>ROUND(E35*H35,2)</f>
        <v>0</v>
      </c>
      <c r="J35" s="207">
        <v>98.8</v>
      </c>
      <c r="K35" s="208">
        <f>ROUND(E35*J35,2)</f>
        <v>1383.2</v>
      </c>
      <c r="L35" s="208">
        <v>21.0</v>
      </c>
      <c r="M35" s="208">
        <f>G35*(1+L35/100)</f>
        <v>1673.672</v>
      </c>
      <c r="N35" s="206">
        <v>0.0</v>
      </c>
      <c r="O35" s="206">
        <f>ROUND(E35*N35,2)</f>
        <v>0</v>
      </c>
      <c r="P35" s="206">
        <v>0.0</v>
      </c>
      <c r="Q35" s="206">
        <f>ROUND(E35*P35,2)</f>
        <v>0</v>
      </c>
      <c r="R35" s="208"/>
      <c r="S35" s="208" t="s">
        <v>200</v>
      </c>
      <c r="T35" s="209" t="s">
        <v>200</v>
      </c>
      <c r="U35" s="210">
        <v>0.16</v>
      </c>
      <c r="V35" s="210">
        <f>ROUND(E35*U35,2)</f>
        <v>2.24</v>
      </c>
      <c r="W35" s="210"/>
      <c r="X35" s="210" t="s">
        <v>201</v>
      </c>
      <c r="Y35" s="210" t="s">
        <v>202</v>
      </c>
      <c r="Z35" s="211"/>
      <c r="AA35" s="211"/>
      <c r="AB35" s="211"/>
      <c r="AC35" s="211"/>
      <c r="AD35" s="211"/>
      <c r="AE35" s="211"/>
      <c r="AF35" s="211"/>
      <c r="AG35" s="211" t="s">
        <v>203</v>
      </c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ht="12.0" customHeight="1" outlineLevel="2">
      <c r="A36" s="212"/>
      <c r="B36" s="213"/>
      <c r="C36" s="214" t="s">
        <v>681</v>
      </c>
      <c r="D36" s="215"/>
      <c r="E36" s="216">
        <v>14.0</v>
      </c>
      <c r="F36" s="210"/>
      <c r="G36" s="210"/>
      <c r="H36" s="210"/>
      <c r="I36" s="210"/>
      <c r="J36" s="210"/>
      <c r="K36" s="210"/>
      <c r="L36" s="210"/>
      <c r="M36" s="210"/>
      <c r="N36" s="217"/>
      <c r="O36" s="217"/>
      <c r="P36" s="217"/>
      <c r="Q36" s="217"/>
      <c r="R36" s="210"/>
      <c r="S36" s="210"/>
      <c r="T36" s="210"/>
      <c r="U36" s="210"/>
      <c r="V36" s="210"/>
      <c r="W36" s="210"/>
      <c r="X36" s="210"/>
      <c r="Y36" s="210"/>
      <c r="Z36" s="211"/>
      <c r="AA36" s="211"/>
      <c r="AB36" s="211"/>
      <c r="AC36" s="211"/>
      <c r="AD36" s="211"/>
      <c r="AE36" s="211"/>
      <c r="AF36" s="211"/>
      <c r="AG36" s="211" t="s">
        <v>205</v>
      </c>
      <c r="AH36" s="211">
        <v>0.0</v>
      </c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ht="12.0" customHeight="1" outlineLevel="1">
      <c r="A37" s="202">
        <v>18.0</v>
      </c>
      <c r="B37" s="203" t="s">
        <v>682</v>
      </c>
      <c r="C37" s="204" t="s">
        <v>683</v>
      </c>
      <c r="D37" s="205" t="s">
        <v>199</v>
      </c>
      <c r="E37" s="206">
        <v>1.54</v>
      </c>
      <c r="F37" s="207">
        <v>965.0</v>
      </c>
      <c r="G37" s="208">
        <f>ROUND(E37*F37,2)</f>
        <v>1486.1</v>
      </c>
      <c r="H37" s="207">
        <v>965.0</v>
      </c>
      <c r="I37" s="208">
        <f>ROUND(E37*H37,2)</f>
        <v>1486.1</v>
      </c>
      <c r="J37" s="207">
        <v>0.0</v>
      </c>
      <c r="K37" s="208">
        <f>ROUND(E37*J37,2)</f>
        <v>0</v>
      </c>
      <c r="L37" s="208">
        <v>21.0</v>
      </c>
      <c r="M37" s="208">
        <f>G37*(1+L37/100)</f>
        <v>1798.181</v>
      </c>
      <c r="N37" s="206">
        <v>0.6</v>
      </c>
      <c r="O37" s="206">
        <f>ROUND(E37*N37,2)</f>
        <v>0.92</v>
      </c>
      <c r="P37" s="206">
        <v>0.0</v>
      </c>
      <c r="Q37" s="206">
        <f>ROUND(E37*P37,2)</f>
        <v>0</v>
      </c>
      <c r="R37" s="208" t="s">
        <v>300</v>
      </c>
      <c r="S37" s="208" t="s">
        <v>200</v>
      </c>
      <c r="T37" s="209" t="s">
        <v>200</v>
      </c>
      <c r="U37" s="210">
        <v>0.0</v>
      </c>
      <c r="V37" s="210">
        <f>ROUND(E37*U37,2)</f>
        <v>0</v>
      </c>
      <c r="W37" s="210"/>
      <c r="X37" s="210" t="s">
        <v>266</v>
      </c>
      <c r="Y37" s="210" t="s">
        <v>202</v>
      </c>
      <c r="Z37" s="211"/>
      <c r="AA37" s="211"/>
      <c r="AB37" s="211"/>
      <c r="AC37" s="211"/>
      <c r="AD37" s="211"/>
      <c r="AE37" s="211"/>
      <c r="AF37" s="211"/>
      <c r="AG37" s="211" t="s">
        <v>267</v>
      </c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ht="12.0" customHeight="1" outlineLevel="2">
      <c r="A38" s="212"/>
      <c r="B38" s="213"/>
      <c r="C38" s="214" t="s">
        <v>684</v>
      </c>
      <c r="D38" s="215"/>
      <c r="E38" s="216">
        <v>1.54</v>
      </c>
      <c r="F38" s="210"/>
      <c r="G38" s="210"/>
      <c r="H38" s="210"/>
      <c r="I38" s="210"/>
      <c r="J38" s="210"/>
      <c r="K38" s="210"/>
      <c r="L38" s="210"/>
      <c r="M38" s="210"/>
      <c r="N38" s="217"/>
      <c r="O38" s="217"/>
      <c r="P38" s="217"/>
      <c r="Q38" s="217"/>
      <c r="R38" s="210"/>
      <c r="S38" s="210"/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1"/>
      <c r="AF38" s="211"/>
      <c r="AG38" s="211" t="s">
        <v>205</v>
      </c>
      <c r="AH38" s="211">
        <v>0.0</v>
      </c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ht="12.0" customHeight="1" outlineLevel="1">
      <c r="A39" s="202">
        <v>19.0</v>
      </c>
      <c r="B39" s="203" t="s">
        <v>685</v>
      </c>
      <c r="C39" s="204" t="s">
        <v>686</v>
      </c>
      <c r="D39" s="205" t="s">
        <v>199</v>
      </c>
      <c r="E39" s="206">
        <v>5.25</v>
      </c>
      <c r="F39" s="207">
        <v>786.0</v>
      </c>
      <c r="G39" s="208">
        <f>ROUND(E39*F39,2)</f>
        <v>4126.5</v>
      </c>
      <c r="H39" s="207">
        <v>60.91</v>
      </c>
      <c r="I39" s="208">
        <f>ROUND(E39*H39,2)</f>
        <v>319.78</v>
      </c>
      <c r="J39" s="207">
        <v>725.09</v>
      </c>
      <c r="K39" s="208">
        <f>ROUND(E39*J39,2)</f>
        <v>3806.72</v>
      </c>
      <c r="L39" s="208">
        <v>21.0</v>
      </c>
      <c r="M39" s="208">
        <f>G39*(1+L39/100)</f>
        <v>4993.065</v>
      </c>
      <c r="N39" s="206">
        <v>0.0</v>
      </c>
      <c r="O39" s="206">
        <f>ROUND(E39*N39,2)</f>
        <v>0</v>
      </c>
      <c r="P39" s="206">
        <v>0.0</v>
      </c>
      <c r="Q39" s="206">
        <f>ROUND(E39*P39,2)</f>
        <v>0</v>
      </c>
      <c r="R39" s="208"/>
      <c r="S39" s="208" t="s">
        <v>200</v>
      </c>
      <c r="T39" s="209" t="s">
        <v>200</v>
      </c>
      <c r="U39" s="210">
        <v>1.2</v>
      </c>
      <c r="V39" s="210">
        <f>ROUND(E39*U39,2)</f>
        <v>6.3</v>
      </c>
      <c r="W39" s="210"/>
      <c r="X39" s="210" t="s">
        <v>201</v>
      </c>
      <c r="Y39" s="210" t="s">
        <v>202</v>
      </c>
      <c r="Z39" s="211"/>
      <c r="AA39" s="211"/>
      <c r="AB39" s="211"/>
      <c r="AC39" s="211"/>
      <c r="AD39" s="211"/>
      <c r="AE39" s="211"/>
      <c r="AF39" s="211"/>
      <c r="AG39" s="211" t="s">
        <v>203</v>
      </c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ht="12.0" customHeight="1" outlineLevel="2">
      <c r="A40" s="212"/>
      <c r="B40" s="213"/>
      <c r="C40" s="214" t="s">
        <v>687</v>
      </c>
      <c r="D40" s="215"/>
      <c r="E40" s="216">
        <v>5.25</v>
      </c>
      <c r="F40" s="210"/>
      <c r="G40" s="210"/>
      <c r="H40" s="210"/>
      <c r="I40" s="210"/>
      <c r="J40" s="210"/>
      <c r="K40" s="210"/>
      <c r="L40" s="210"/>
      <c r="M40" s="210"/>
      <c r="N40" s="217"/>
      <c r="O40" s="217"/>
      <c r="P40" s="217"/>
      <c r="Q40" s="217"/>
      <c r="R40" s="210"/>
      <c r="S40" s="210"/>
      <c r="T40" s="210"/>
      <c r="U40" s="210"/>
      <c r="V40" s="210"/>
      <c r="W40" s="210"/>
      <c r="X40" s="210"/>
      <c r="Y40" s="210"/>
      <c r="Z40" s="211"/>
      <c r="AA40" s="211"/>
      <c r="AB40" s="211"/>
      <c r="AC40" s="211"/>
      <c r="AD40" s="211"/>
      <c r="AE40" s="211"/>
      <c r="AF40" s="211"/>
      <c r="AG40" s="211" t="s">
        <v>205</v>
      </c>
      <c r="AH40" s="211">
        <v>0.0</v>
      </c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ht="12.0" customHeight="1" outlineLevel="1">
      <c r="A41" s="218">
        <v>20.0</v>
      </c>
      <c r="B41" s="219" t="s">
        <v>688</v>
      </c>
      <c r="C41" s="220" t="s">
        <v>689</v>
      </c>
      <c r="D41" s="221" t="s">
        <v>199</v>
      </c>
      <c r="E41" s="222">
        <v>5.25</v>
      </c>
      <c r="F41" s="223">
        <v>1003.0</v>
      </c>
      <c r="G41" s="224">
        <f t="shared" ref="G41:G43" si="15">ROUND(E41*F41,2)</f>
        <v>5265.75</v>
      </c>
      <c r="H41" s="223">
        <v>0.0</v>
      </c>
      <c r="I41" s="224">
        <f t="shared" ref="I41:I43" si="16">ROUND(E41*H41,2)</f>
        <v>0</v>
      </c>
      <c r="J41" s="223">
        <v>1003.0</v>
      </c>
      <c r="K41" s="224">
        <f t="shared" ref="K41:K43" si="17">ROUND(E41*J41,2)</f>
        <v>5265.75</v>
      </c>
      <c r="L41" s="224">
        <v>21.0</v>
      </c>
      <c r="M41" s="224">
        <f t="shared" ref="M41:M43" si="18">G41*(1+L41/100)</f>
        <v>6371.5575</v>
      </c>
      <c r="N41" s="222">
        <v>0.0</v>
      </c>
      <c r="O41" s="222">
        <f t="shared" ref="O41:O43" si="19">ROUND(E41*N41,2)</f>
        <v>0</v>
      </c>
      <c r="P41" s="222">
        <v>0.0</v>
      </c>
      <c r="Q41" s="222">
        <f t="shared" ref="Q41:Q43" si="20">ROUND(E41*P41,2)</f>
        <v>0</v>
      </c>
      <c r="R41" s="224"/>
      <c r="S41" s="224" t="s">
        <v>200</v>
      </c>
      <c r="T41" s="225" t="s">
        <v>200</v>
      </c>
      <c r="U41" s="210">
        <v>0.88</v>
      </c>
      <c r="V41" s="210">
        <f t="shared" ref="V41:V43" si="21">ROUND(E41*U41,2)</f>
        <v>4.62</v>
      </c>
      <c r="W41" s="210"/>
      <c r="X41" s="210" t="s">
        <v>201</v>
      </c>
      <c r="Y41" s="210" t="s">
        <v>202</v>
      </c>
      <c r="Z41" s="211"/>
      <c r="AA41" s="211"/>
      <c r="AB41" s="211"/>
      <c r="AC41" s="211"/>
      <c r="AD41" s="211"/>
      <c r="AE41" s="211"/>
      <c r="AF41" s="211"/>
      <c r="AG41" s="211" t="s">
        <v>203</v>
      </c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ht="12.0" customHeight="1" outlineLevel="1">
      <c r="A42" s="218">
        <v>21.0</v>
      </c>
      <c r="B42" s="219" t="s">
        <v>690</v>
      </c>
      <c r="C42" s="220" t="s">
        <v>691</v>
      </c>
      <c r="D42" s="221" t="s">
        <v>410</v>
      </c>
      <c r="E42" s="222">
        <v>7.0</v>
      </c>
      <c r="F42" s="223">
        <v>200.0</v>
      </c>
      <c r="G42" s="224">
        <f t="shared" si="15"/>
        <v>1400</v>
      </c>
      <c r="H42" s="223">
        <v>0.0</v>
      </c>
      <c r="I42" s="224">
        <f t="shared" si="16"/>
        <v>0</v>
      </c>
      <c r="J42" s="223">
        <v>200.0</v>
      </c>
      <c r="K42" s="224">
        <f t="shared" si="17"/>
        <v>1400</v>
      </c>
      <c r="L42" s="224">
        <v>21.0</v>
      </c>
      <c r="M42" s="224">
        <f t="shared" si="18"/>
        <v>1694</v>
      </c>
      <c r="N42" s="222">
        <v>0.0</v>
      </c>
      <c r="O42" s="222">
        <f t="shared" si="19"/>
        <v>0</v>
      </c>
      <c r="P42" s="222">
        <v>0.0</v>
      </c>
      <c r="Q42" s="222">
        <f t="shared" si="20"/>
        <v>0</v>
      </c>
      <c r="R42" s="224"/>
      <c r="S42" s="224" t="s">
        <v>248</v>
      </c>
      <c r="T42" s="225" t="s">
        <v>249</v>
      </c>
      <c r="U42" s="210">
        <v>0.12</v>
      </c>
      <c r="V42" s="210">
        <f t="shared" si="21"/>
        <v>0.84</v>
      </c>
      <c r="W42" s="210"/>
      <c r="X42" s="210" t="s">
        <v>201</v>
      </c>
      <c r="Y42" s="210" t="s">
        <v>202</v>
      </c>
      <c r="Z42" s="211"/>
      <c r="AA42" s="211"/>
      <c r="AB42" s="211"/>
      <c r="AC42" s="211"/>
      <c r="AD42" s="211"/>
      <c r="AE42" s="211"/>
      <c r="AF42" s="211"/>
      <c r="AG42" s="211" t="s">
        <v>203</v>
      </c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ht="12.0" customHeight="1" outlineLevel="1">
      <c r="A43" s="202">
        <v>22.0</v>
      </c>
      <c r="B43" s="203" t="s">
        <v>692</v>
      </c>
      <c r="C43" s="204" t="s">
        <v>693</v>
      </c>
      <c r="D43" s="205" t="s">
        <v>654</v>
      </c>
      <c r="E43" s="206">
        <v>7.0</v>
      </c>
      <c r="F43" s="207">
        <v>1500.0</v>
      </c>
      <c r="G43" s="208">
        <f t="shared" si="15"/>
        <v>10500</v>
      </c>
      <c r="H43" s="207">
        <v>0.0</v>
      </c>
      <c r="I43" s="208">
        <f t="shared" si="16"/>
        <v>0</v>
      </c>
      <c r="J43" s="207">
        <v>1500.0</v>
      </c>
      <c r="K43" s="208">
        <f t="shared" si="17"/>
        <v>10500</v>
      </c>
      <c r="L43" s="208">
        <v>21.0</v>
      </c>
      <c r="M43" s="208">
        <f t="shared" si="18"/>
        <v>12705</v>
      </c>
      <c r="N43" s="206">
        <v>0.0</v>
      </c>
      <c r="O43" s="206">
        <f t="shared" si="19"/>
        <v>0</v>
      </c>
      <c r="P43" s="206">
        <v>0.0</v>
      </c>
      <c r="Q43" s="206">
        <f t="shared" si="20"/>
        <v>0</v>
      </c>
      <c r="R43" s="208"/>
      <c r="S43" s="208" t="s">
        <v>248</v>
      </c>
      <c r="T43" s="209" t="s">
        <v>249</v>
      </c>
      <c r="U43" s="210">
        <v>0.0</v>
      </c>
      <c r="V43" s="210">
        <f t="shared" si="21"/>
        <v>0</v>
      </c>
      <c r="W43" s="210"/>
      <c r="X43" s="210" t="s">
        <v>201</v>
      </c>
      <c r="Y43" s="210" t="s">
        <v>202</v>
      </c>
      <c r="Z43" s="211"/>
      <c r="AA43" s="211"/>
      <c r="AB43" s="211"/>
      <c r="AC43" s="211"/>
      <c r="AD43" s="211"/>
      <c r="AE43" s="211"/>
      <c r="AF43" s="211"/>
      <c r="AG43" s="211" t="s">
        <v>203</v>
      </c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ht="12.0" customHeight="1" outlineLevel="2">
      <c r="A44" s="212"/>
      <c r="B44" s="213"/>
      <c r="C44" s="240" t="s">
        <v>694</v>
      </c>
      <c r="D44" s="30"/>
      <c r="E44" s="30"/>
      <c r="F44" s="30"/>
      <c r="G44" s="30"/>
      <c r="H44" s="210"/>
      <c r="I44" s="210"/>
      <c r="J44" s="210"/>
      <c r="K44" s="210"/>
      <c r="L44" s="210"/>
      <c r="M44" s="210"/>
      <c r="N44" s="217"/>
      <c r="O44" s="217"/>
      <c r="P44" s="217"/>
      <c r="Q44" s="217"/>
      <c r="R44" s="210"/>
      <c r="S44" s="210"/>
      <c r="T44" s="210"/>
      <c r="U44" s="210"/>
      <c r="V44" s="210"/>
      <c r="W44" s="210"/>
      <c r="X44" s="210"/>
      <c r="Y44" s="210"/>
      <c r="Z44" s="211"/>
      <c r="AA44" s="211"/>
      <c r="AB44" s="211"/>
      <c r="AC44" s="211"/>
      <c r="AD44" s="211"/>
      <c r="AE44" s="211"/>
      <c r="AF44" s="211"/>
      <c r="AG44" s="211" t="s">
        <v>280</v>
      </c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41" t="str">
        <f>C44</f>
        <v>stromy budou udržovány podle potřeby, především výchovným řezem, intenzivní zálivkou, přihnojováním apod.</v>
      </c>
      <c r="BB44" s="211"/>
      <c r="BC44" s="211"/>
      <c r="BD44" s="211"/>
      <c r="BE44" s="211"/>
      <c r="BF44" s="211"/>
      <c r="BG44" s="211"/>
      <c r="BH44" s="211"/>
    </row>
    <row r="45" ht="12.0" customHeight="1">
      <c r="A45" s="194" t="s">
        <v>195</v>
      </c>
      <c r="B45" s="195" t="s">
        <v>120</v>
      </c>
      <c r="C45" s="196" t="s">
        <v>121</v>
      </c>
      <c r="D45" s="197"/>
      <c r="E45" s="198"/>
      <c r="F45" s="199"/>
      <c r="G45" s="199">
        <f>SUMIF(AG46:AG66,"&lt;&gt;NOR",G46:G66)</f>
        <v>103594.63</v>
      </c>
      <c r="H45" s="199"/>
      <c r="I45" s="199">
        <f>SUM(I46:I66)</f>
        <v>19827.02</v>
      </c>
      <c r="J45" s="199"/>
      <c r="K45" s="199">
        <f>SUM(K46:K66)</f>
        <v>83767.61</v>
      </c>
      <c r="L45" s="199"/>
      <c r="M45" s="199">
        <f>SUM(M46:M66)</f>
        <v>125349.5023</v>
      </c>
      <c r="N45" s="198"/>
      <c r="O45" s="198">
        <f>SUM(O46:O66)</f>
        <v>1.72</v>
      </c>
      <c r="P45" s="198"/>
      <c r="Q45" s="198">
        <f>SUM(Q46:Q66)</f>
        <v>0</v>
      </c>
      <c r="R45" s="199"/>
      <c r="S45" s="199"/>
      <c r="T45" s="200"/>
      <c r="U45" s="201"/>
      <c r="V45" s="201">
        <f>SUM(V46:V66)</f>
        <v>93.58</v>
      </c>
      <c r="W45" s="201"/>
      <c r="X45" s="201"/>
      <c r="Y45" s="201"/>
      <c r="AG45" s="151" t="s">
        <v>196</v>
      </c>
    </row>
    <row r="46" ht="12.0" customHeight="1" outlineLevel="1">
      <c r="A46" s="202">
        <v>23.0</v>
      </c>
      <c r="B46" s="203" t="s">
        <v>695</v>
      </c>
      <c r="C46" s="204" t="s">
        <v>696</v>
      </c>
      <c r="D46" s="205" t="s">
        <v>326</v>
      </c>
      <c r="E46" s="206">
        <v>20.8</v>
      </c>
      <c r="F46" s="207">
        <v>2620.0</v>
      </c>
      <c r="G46" s="208">
        <f>ROUND(E46*F46,2)</f>
        <v>54496</v>
      </c>
      <c r="H46" s="207">
        <v>0.0</v>
      </c>
      <c r="I46" s="208">
        <f>ROUND(E46*H46,2)</f>
        <v>0</v>
      </c>
      <c r="J46" s="207">
        <v>2620.0</v>
      </c>
      <c r="K46" s="208">
        <f>ROUND(E46*J46,2)</f>
        <v>54496</v>
      </c>
      <c r="L46" s="208">
        <v>21.0</v>
      </c>
      <c r="M46" s="208">
        <f>G46*(1+L46/100)</f>
        <v>65940.16</v>
      </c>
      <c r="N46" s="206">
        <v>0.0</v>
      </c>
      <c r="O46" s="206">
        <f>ROUND(E46*N46,2)</f>
        <v>0</v>
      </c>
      <c r="P46" s="206">
        <v>0.0</v>
      </c>
      <c r="Q46" s="206">
        <f>ROUND(E46*P46,2)</f>
        <v>0</v>
      </c>
      <c r="R46" s="208"/>
      <c r="S46" s="208" t="s">
        <v>200</v>
      </c>
      <c r="T46" s="209" t="s">
        <v>200</v>
      </c>
      <c r="U46" s="210">
        <v>3.75</v>
      </c>
      <c r="V46" s="210">
        <f>ROUND(E46*U46,2)</f>
        <v>78</v>
      </c>
      <c r="W46" s="210"/>
      <c r="X46" s="210" t="s">
        <v>201</v>
      </c>
      <c r="Y46" s="210" t="s">
        <v>202</v>
      </c>
      <c r="Z46" s="211"/>
      <c r="AA46" s="211"/>
      <c r="AB46" s="211"/>
      <c r="AC46" s="211"/>
      <c r="AD46" s="211"/>
      <c r="AE46" s="211"/>
      <c r="AF46" s="211"/>
      <c r="AG46" s="211" t="s">
        <v>203</v>
      </c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ht="12.0" customHeight="1" outlineLevel="2">
      <c r="A47" s="212"/>
      <c r="B47" s="213"/>
      <c r="C47" s="214" t="s">
        <v>697</v>
      </c>
      <c r="D47" s="215"/>
      <c r="E47" s="216">
        <v>20.8</v>
      </c>
      <c r="F47" s="210"/>
      <c r="G47" s="210"/>
      <c r="H47" s="210"/>
      <c r="I47" s="210"/>
      <c r="J47" s="210"/>
      <c r="K47" s="210"/>
      <c r="L47" s="210"/>
      <c r="M47" s="210"/>
      <c r="N47" s="217"/>
      <c r="O47" s="217"/>
      <c r="P47" s="217"/>
      <c r="Q47" s="217"/>
      <c r="R47" s="210"/>
      <c r="S47" s="210"/>
      <c r="T47" s="210"/>
      <c r="U47" s="210"/>
      <c r="V47" s="210"/>
      <c r="W47" s="210"/>
      <c r="X47" s="210"/>
      <c r="Y47" s="210"/>
      <c r="Z47" s="211"/>
      <c r="AA47" s="211"/>
      <c r="AB47" s="211"/>
      <c r="AC47" s="211"/>
      <c r="AD47" s="211"/>
      <c r="AE47" s="211"/>
      <c r="AF47" s="211"/>
      <c r="AG47" s="211" t="s">
        <v>205</v>
      </c>
      <c r="AH47" s="211">
        <v>0.0</v>
      </c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ht="12.0" customHeight="1" outlineLevel="1">
      <c r="A48" s="202">
        <v>24.0</v>
      </c>
      <c r="B48" s="203" t="s">
        <v>645</v>
      </c>
      <c r="C48" s="204" t="s">
        <v>646</v>
      </c>
      <c r="D48" s="205" t="s">
        <v>199</v>
      </c>
      <c r="E48" s="206">
        <v>9.8945</v>
      </c>
      <c r="F48" s="207">
        <v>1200.0</v>
      </c>
      <c r="G48" s="208">
        <f>ROUND(E48*F48,2)</f>
        <v>11873.4</v>
      </c>
      <c r="H48" s="207">
        <v>1200.0</v>
      </c>
      <c r="I48" s="208">
        <f>ROUND(E48*H48,2)</f>
        <v>11873.4</v>
      </c>
      <c r="J48" s="207">
        <v>0.0</v>
      </c>
      <c r="K48" s="208">
        <f>ROUND(E48*J48,2)</f>
        <v>0</v>
      </c>
      <c r="L48" s="208">
        <v>21.0</v>
      </c>
      <c r="M48" s="208">
        <f>G48*(1+L48/100)</f>
        <v>14366.814</v>
      </c>
      <c r="N48" s="206">
        <v>0.0</v>
      </c>
      <c r="O48" s="206">
        <f>ROUND(E48*N48,2)</f>
        <v>0</v>
      </c>
      <c r="P48" s="206">
        <v>0.0</v>
      </c>
      <c r="Q48" s="206">
        <f>ROUND(E48*P48,2)</f>
        <v>0</v>
      </c>
      <c r="R48" s="208"/>
      <c r="S48" s="208" t="s">
        <v>248</v>
      </c>
      <c r="T48" s="209" t="s">
        <v>249</v>
      </c>
      <c r="U48" s="210">
        <v>0.0</v>
      </c>
      <c r="V48" s="210">
        <f>ROUND(E48*U48,2)</f>
        <v>0</v>
      </c>
      <c r="W48" s="210"/>
      <c r="X48" s="210" t="s">
        <v>266</v>
      </c>
      <c r="Y48" s="210" t="s">
        <v>202</v>
      </c>
      <c r="Z48" s="211"/>
      <c r="AA48" s="211"/>
      <c r="AB48" s="211"/>
      <c r="AC48" s="211"/>
      <c r="AD48" s="211"/>
      <c r="AE48" s="211"/>
      <c r="AF48" s="211"/>
      <c r="AG48" s="211" t="s">
        <v>278</v>
      </c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ht="12.0" customHeight="1" outlineLevel="2">
      <c r="A49" s="212"/>
      <c r="B49" s="213"/>
      <c r="C49" s="214" t="s">
        <v>698</v>
      </c>
      <c r="D49" s="215"/>
      <c r="E49" s="216">
        <v>9.8945</v>
      </c>
      <c r="F49" s="210"/>
      <c r="G49" s="210"/>
      <c r="H49" s="210"/>
      <c r="I49" s="210"/>
      <c r="J49" s="210"/>
      <c r="K49" s="210"/>
      <c r="L49" s="210"/>
      <c r="M49" s="210"/>
      <c r="N49" s="217"/>
      <c r="O49" s="217"/>
      <c r="P49" s="217"/>
      <c r="Q49" s="217"/>
      <c r="R49" s="210"/>
      <c r="S49" s="210"/>
      <c r="T49" s="210"/>
      <c r="U49" s="210"/>
      <c r="V49" s="210"/>
      <c r="W49" s="210"/>
      <c r="X49" s="210"/>
      <c r="Y49" s="210"/>
      <c r="Z49" s="211"/>
      <c r="AA49" s="211"/>
      <c r="AB49" s="211"/>
      <c r="AC49" s="211"/>
      <c r="AD49" s="211"/>
      <c r="AE49" s="211"/>
      <c r="AF49" s="211"/>
      <c r="AG49" s="211" t="s">
        <v>205</v>
      </c>
      <c r="AH49" s="211">
        <v>0.0</v>
      </c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ht="12.0" customHeight="1" outlineLevel="1">
      <c r="A50" s="202">
        <v>25.0</v>
      </c>
      <c r="B50" s="203" t="s">
        <v>207</v>
      </c>
      <c r="C50" s="204" t="s">
        <v>648</v>
      </c>
      <c r="D50" s="205" t="s">
        <v>199</v>
      </c>
      <c r="E50" s="206">
        <v>8.995</v>
      </c>
      <c r="F50" s="207">
        <v>130.5</v>
      </c>
      <c r="G50" s="208">
        <f>ROUND(E50*F50,2)</f>
        <v>1173.85</v>
      </c>
      <c r="H50" s="207">
        <v>0.0</v>
      </c>
      <c r="I50" s="208">
        <f>ROUND(E50*H50,2)</f>
        <v>0</v>
      </c>
      <c r="J50" s="207">
        <v>130.5</v>
      </c>
      <c r="K50" s="208">
        <f>ROUND(E50*J50,2)</f>
        <v>1173.85</v>
      </c>
      <c r="L50" s="208">
        <v>21.0</v>
      </c>
      <c r="M50" s="208">
        <f>G50*(1+L50/100)</f>
        <v>1420.3585</v>
      </c>
      <c r="N50" s="206">
        <v>0.0</v>
      </c>
      <c r="O50" s="206">
        <f>ROUND(E50*N50,2)</f>
        <v>0</v>
      </c>
      <c r="P50" s="206">
        <v>0.0</v>
      </c>
      <c r="Q50" s="206">
        <f>ROUND(E50*P50,2)</f>
        <v>0</v>
      </c>
      <c r="R50" s="208"/>
      <c r="S50" s="208" t="s">
        <v>200</v>
      </c>
      <c r="T50" s="209" t="s">
        <v>200</v>
      </c>
      <c r="U50" s="210">
        <v>0.01</v>
      </c>
      <c r="V50" s="210">
        <f>ROUND(E50*U50,2)</f>
        <v>0.09</v>
      </c>
      <c r="W50" s="210"/>
      <c r="X50" s="210" t="s">
        <v>201</v>
      </c>
      <c r="Y50" s="210" t="s">
        <v>202</v>
      </c>
      <c r="Z50" s="211"/>
      <c r="AA50" s="211"/>
      <c r="AB50" s="211"/>
      <c r="AC50" s="211"/>
      <c r="AD50" s="211"/>
      <c r="AE50" s="211"/>
      <c r="AF50" s="211"/>
      <c r="AG50" s="211" t="s">
        <v>274</v>
      </c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ht="12.0" customHeight="1" outlineLevel="2">
      <c r="A51" s="212"/>
      <c r="B51" s="213"/>
      <c r="C51" s="214" t="s">
        <v>699</v>
      </c>
      <c r="D51" s="215"/>
      <c r="E51" s="216">
        <v>8.995</v>
      </c>
      <c r="F51" s="210"/>
      <c r="G51" s="210"/>
      <c r="H51" s="210"/>
      <c r="I51" s="210"/>
      <c r="J51" s="210"/>
      <c r="K51" s="210"/>
      <c r="L51" s="210"/>
      <c r="M51" s="210"/>
      <c r="N51" s="217"/>
      <c r="O51" s="217"/>
      <c r="P51" s="217"/>
      <c r="Q51" s="217"/>
      <c r="R51" s="210"/>
      <c r="S51" s="210"/>
      <c r="T51" s="210"/>
      <c r="U51" s="210"/>
      <c r="V51" s="210"/>
      <c r="W51" s="210"/>
      <c r="X51" s="210"/>
      <c r="Y51" s="210"/>
      <c r="Z51" s="211"/>
      <c r="AA51" s="211"/>
      <c r="AB51" s="211"/>
      <c r="AC51" s="211"/>
      <c r="AD51" s="211"/>
      <c r="AE51" s="211"/>
      <c r="AF51" s="211"/>
      <c r="AG51" s="211" t="s">
        <v>205</v>
      </c>
      <c r="AH51" s="211">
        <v>0.0</v>
      </c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ht="12.0" customHeight="1" outlineLevel="1">
      <c r="A52" s="218">
        <v>26.0</v>
      </c>
      <c r="B52" s="219" t="s">
        <v>700</v>
      </c>
      <c r="C52" s="220" t="s">
        <v>701</v>
      </c>
      <c r="D52" s="221" t="s">
        <v>410</v>
      </c>
      <c r="E52" s="222">
        <v>33.0</v>
      </c>
      <c r="F52" s="223">
        <v>76.8</v>
      </c>
      <c r="G52" s="224">
        <f t="shared" ref="G52:G54" si="22">ROUND(E52*F52,2)</f>
        <v>2534.4</v>
      </c>
      <c r="H52" s="223">
        <v>1.83</v>
      </c>
      <c r="I52" s="224">
        <f t="shared" ref="I52:I54" si="23">ROUND(E52*H52,2)</f>
        <v>60.39</v>
      </c>
      <c r="J52" s="223">
        <v>74.97</v>
      </c>
      <c r="K52" s="224">
        <f t="shared" ref="K52:K54" si="24">ROUND(E52*J52,2)</f>
        <v>2474.01</v>
      </c>
      <c r="L52" s="224">
        <v>21.0</v>
      </c>
      <c r="M52" s="224">
        <f t="shared" ref="M52:M54" si="25">G52*(1+L52/100)</f>
        <v>3066.624</v>
      </c>
      <c r="N52" s="222">
        <v>0.0</v>
      </c>
      <c r="O52" s="222">
        <f t="shared" ref="O52:O54" si="26">ROUND(E52*N52,2)</f>
        <v>0</v>
      </c>
      <c r="P52" s="222">
        <v>0.0</v>
      </c>
      <c r="Q52" s="222">
        <f t="shared" ref="Q52:Q54" si="27">ROUND(E52*P52,2)</f>
        <v>0</v>
      </c>
      <c r="R52" s="224"/>
      <c r="S52" s="224" t="s">
        <v>200</v>
      </c>
      <c r="T52" s="225" t="s">
        <v>200</v>
      </c>
      <c r="U52" s="210">
        <v>0.111</v>
      </c>
      <c r="V52" s="210">
        <f t="shared" ref="V52:V54" si="28">ROUND(E52*U52,2)</f>
        <v>3.66</v>
      </c>
      <c r="W52" s="210"/>
      <c r="X52" s="210" t="s">
        <v>201</v>
      </c>
      <c r="Y52" s="210" t="s">
        <v>202</v>
      </c>
      <c r="Z52" s="211"/>
      <c r="AA52" s="211"/>
      <c r="AB52" s="211"/>
      <c r="AC52" s="211"/>
      <c r="AD52" s="211"/>
      <c r="AE52" s="211"/>
      <c r="AF52" s="211"/>
      <c r="AG52" s="211" t="s">
        <v>203</v>
      </c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ht="12.0" customHeight="1" outlineLevel="1">
      <c r="A53" s="218">
        <v>27.0</v>
      </c>
      <c r="B53" s="219" t="s">
        <v>702</v>
      </c>
      <c r="C53" s="220" t="s">
        <v>703</v>
      </c>
      <c r="D53" s="221" t="s">
        <v>410</v>
      </c>
      <c r="E53" s="222">
        <v>33.0</v>
      </c>
      <c r="F53" s="223">
        <v>150.0</v>
      </c>
      <c r="G53" s="224">
        <f t="shared" si="22"/>
        <v>4950</v>
      </c>
      <c r="H53" s="223">
        <v>150.0</v>
      </c>
      <c r="I53" s="224">
        <f t="shared" si="23"/>
        <v>4950</v>
      </c>
      <c r="J53" s="223">
        <v>0.0</v>
      </c>
      <c r="K53" s="224">
        <f t="shared" si="24"/>
        <v>0</v>
      </c>
      <c r="L53" s="224">
        <v>21.0</v>
      </c>
      <c r="M53" s="224">
        <f t="shared" si="25"/>
        <v>5989.5</v>
      </c>
      <c r="N53" s="222">
        <v>6.0E-4</v>
      </c>
      <c r="O53" s="222">
        <f t="shared" si="26"/>
        <v>0.02</v>
      </c>
      <c r="P53" s="222">
        <v>0.0</v>
      </c>
      <c r="Q53" s="222">
        <f t="shared" si="27"/>
        <v>0</v>
      </c>
      <c r="R53" s="224"/>
      <c r="S53" s="224" t="s">
        <v>248</v>
      </c>
      <c r="T53" s="225" t="s">
        <v>249</v>
      </c>
      <c r="U53" s="210">
        <v>0.0</v>
      </c>
      <c r="V53" s="210">
        <f t="shared" si="28"/>
        <v>0</v>
      </c>
      <c r="W53" s="210"/>
      <c r="X53" s="210" t="s">
        <v>266</v>
      </c>
      <c r="Y53" s="210" t="s">
        <v>202</v>
      </c>
      <c r="Z53" s="211"/>
      <c r="AA53" s="211"/>
      <c r="AB53" s="211"/>
      <c r="AC53" s="211"/>
      <c r="AD53" s="211"/>
      <c r="AE53" s="211"/>
      <c r="AF53" s="211"/>
      <c r="AG53" s="211" t="s">
        <v>267</v>
      </c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ht="12.0" customHeight="1" outlineLevel="1">
      <c r="A54" s="202">
        <v>28.0</v>
      </c>
      <c r="B54" s="203" t="s">
        <v>310</v>
      </c>
      <c r="C54" s="204" t="s">
        <v>311</v>
      </c>
      <c r="D54" s="205" t="s">
        <v>306</v>
      </c>
      <c r="E54" s="206">
        <v>5.7E-4</v>
      </c>
      <c r="F54" s="207">
        <v>57180.0</v>
      </c>
      <c r="G54" s="208">
        <f t="shared" si="22"/>
        <v>32.59</v>
      </c>
      <c r="H54" s="207">
        <v>0.0</v>
      </c>
      <c r="I54" s="208">
        <f t="shared" si="23"/>
        <v>0</v>
      </c>
      <c r="J54" s="207">
        <v>57180.0</v>
      </c>
      <c r="K54" s="208">
        <f t="shared" si="24"/>
        <v>32.59</v>
      </c>
      <c r="L54" s="208">
        <v>21.0</v>
      </c>
      <c r="M54" s="208">
        <f t="shared" si="25"/>
        <v>39.4339</v>
      </c>
      <c r="N54" s="206">
        <v>0.0</v>
      </c>
      <c r="O54" s="206">
        <f t="shared" si="26"/>
        <v>0</v>
      </c>
      <c r="P54" s="206">
        <v>0.0</v>
      </c>
      <c r="Q54" s="206">
        <f t="shared" si="27"/>
        <v>0</v>
      </c>
      <c r="R54" s="208"/>
      <c r="S54" s="208" t="s">
        <v>200</v>
      </c>
      <c r="T54" s="209" t="s">
        <v>200</v>
      </c>
      <c r="U54" s="210">
        <v>94.29</v>
      </c>
      <c r="V54" s="210">
        <f t="shared" si="28"/>
        <v>0.05</v>
      </c>
      <c r="W54" s="210"/>
      <c r="X54" s="210" t="s">
        <v>201</v>
      </c>
      <c r="Y54" s="210" t="s">
        <v>202</v>
      </c>
      <c r="Z54" s="211"/>
      <c r="AA54" s="211"/>
      <c r="AB54" s="211"/>
      <c r="AC54" s="211"/>
      <c r="AD54" s="211"/>
      <c r="AE54" s="211"/>
      <c r="AF54" s="211"/>
      <c r="AG54" s="211" t="s">
        <v>274</v>
      </c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ht="12.0" customHeight="1" outlineLevel="2">
      <c r="A55" s="212"/>
      <c r="B55" s="213"/>
      <c r="C55" s="214" t="s">
        <v>704</v>
      </c>
      <c r="D55" s="215"/>
      <c r="E55" s="216">
        <v>5.7E-4</v>
      </c>
      <c r="F55" s="210"/>
      <c r="G55" s="210"/>
      <c r="H55" s="210"/>
      <c r="I55" s="210"/>
      <c r="J55" s="210"/>
      <c r="K55" s="210"/>
      <c r="L55" s="210"/>
      <c r="M55" s="210"/>
      <c r="N55" s="217"/>
      <c r="O55" s="217"/>
      <c r="P55" s="217"/>
      <c r="Q55" s="217"/>
      <c r="R55" s="210"/>
      <c r="S55" s="210"/>
      <c r="T55" s="210"/>
      <c r="U55" s="210"/>
      <c r="V55" s="210"/>
      <c r="W55" s="210"/>
      <c r="X55" s="210"/>
      <c r="Y55" s="210"/>
      <c r="Z55" s="211"/>
      <c r="AA55" s="211"/>
      <c r="AB55" s="211"/>
      <c r="AC55" s="211"/>
      <c r="AD55" s="211"/>
      <c r="AE55" s="211"/>
      <c r="AF55" s="211"/>
      <c r="AG55" s="211" t="s">
        <v>205</v>
      </c>
      <c r="AH55" s="211">
        <v>0.0</v>
      </c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ht="12.0" customHeight="1" outlineLevel="1">
      <c r="A56" s="218">
        <v>29.0</v>
      </c>
      <c r="B56" s="219" t="s">
        <v>313</v>
      </c>
      <c r="C56" s="220" t="s">
        <v>314</v>
      </c>
      <c r="D56" s="221" t="s">
        <v>306</v>
      </c>
      <c r="E56" s="222">
        <v>5.7E-4</v>
      </c>
      <c r="F56" s="223">
        <v>20480.0</v>
      </c>
      <c r="G56" s="224">
        <f t="shared" ref="G56:G57" si="29">ROUND(E56*F56,2)</f>
        <v>11.67</v>
      </c>
      <c r="H56" s="223">
        <v>20480.0</v>
      </c>
      <c r="I56" s="224">
        <f t="shared" ref="I56:I57" si="30">ROUND(E56*H56,2)</f>
        <v>11.67</v>
      </c>
      <c r="J56" s="223">
        <v>0.0</v>
      </c>
      <c r="K56" s="224">
        <f t="shared" ref="K56:K57" si="31">ROUND(E56*J56,2)</f>
        <v>0</v>
      </c>
      <c r="L56" s="224">
        <v>21.0</v>
      </c>
      <c r="M56" s="224">
        <f t="shared" ref="M56:M57" si="32">G56*(1+L56/100)</f>
        <v>14.1207</v>
      </c>
      <c r="N56" s="222">
        <v>0.0</v>
      </c>
      <c r="O56" s="222">
        <f t="shared" ref="O56:O57" si="33">ROUND(E56*N56,2)</f>
        <v>0</v>
      </c>
      <c r="P56" s="222">
        <v>0.0</v>
      </c>
      <c r="Q56" s="222">
        <f t="shared" ref="Q56:Q57" si="34">ROUND(E56*P56,2)</f>
        <v>0</v>
      </c>
      <c r="R56" s="224"/>
      <c r="S56" s="224" t="s">
        <v>248</v>
      </c>
      <c r="T56" s="225" t="s">
        <v>249</v>
      </c>
      <c r="U56" s="210">
        <v>0.0</v>
      </c>
      <c r="V56" s="210">
        <f t="shared" ref="V56:V57" si="35">ROUND(E56*U56,2)</f>
        <v>0</v>
      </c>
      <c r="W56" s="210"/>
      <c r="X56" s="210" t="s">
        <v>266</v>
      </c>
      <c r="Y56" s="210" t="s">
        <v>202</v>
      </c>
      <c r="Z56" s="211"/>
      <c r="AA56" s="211"/>
      <c r="AB56" s="211"/>
      <c r="AC56" s="211"/>
      <c r="AD56" s="211"/>
      <c r="AE56" s="211"/>
      <c r="AF56" s="211"/>
      <c r="AG56" s="211" t="s">
        <v>278</v>
      </c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ht="12.0" customHeight="1" outlineLevel="1">
      <c r="A57" s="202">
        <v>30.0</v>
      </c>
      <c r="B57" s="203" t="s">
        <v>679</v>
      </c>
      <c r="C57" s="204" t="s">
        <v>680</v>
      </c>
      <c r="D57" s="205" t="s">
        <v>238</v>
      </c>
      <c r="E57" s="206">
        <v>25.7</v>
      </c>
      <c r="F57" s="207">
        <v>98.8</v>
      </c>
      <c r="G57" s="208">
        <f t="shared" si="29"/>
        <v>2539.16</v>
      </c>
      <c r="H57" s="207">
        <v>0.0</v>
      </c>
      <c r="I57" s="208">
        <f t="shared" si="30"/>
        <v>0</v>
      </c>
      <c r="J57" s="207">
        <v>98.8</v>
      </c>
      <c r="K57" s="208">
        <f t="shared" si="31"/>
        <v>2539.16</v>
      </c>
      <c r="L57" s="208">
        <v>21.0</v>
      </c>
      <c r="M57" s="208">
        <f t="shared" si="32"/>
        <v>3072.3836</v>
      </c>
      <c r="N57" s="206">
        <v>0.0</v>
      </c>
      <c r="O57" s="206">
        <f t="shared" si="33"/>
        <v>0</v>
      </c>
      <c r="P57" s="206">
        <v>0.0</v>
      </c>
      <c r="Q57" s="206">
        <f t="shared" si="34"/>
        <v>0</v>
      </c>
      <c r="R57" s="208"/>
      <c r="S57" s="208" t="s">
        <v>200</v>
      </c>
      <c r="T57" s="209" t="s">
        <v>200</v>
      </c>
      <c r="U57" s="210">
        <v>0.16</v>
      </c>
      <c r="V57" s="210">
        <f t="shared" si="35"/>
        <v>4.11</v>
      </c>
      <c r="W57" s="210"/>
      <c r="X57" s="210" t="s">
        <v>201</v>
      </c>
      <c r="Y57" s="210" t="s">
        <v>202</v>
      </c>
      <c r="Z57" s="211"/>
      <c r="AA57" s="211"/>
      <c r="AB57" s="211"/>
      <c r="AC57" s="211"/>
      <c r="AD57" s="211"/>
      <c r="AE57" s="211"/>
      <c r="AF57" s="211"/>
      <c r="AG57" s="211" t="s">
        <v>203</v>
      </c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ht="12.0" customHeight="1" outlineLevel="2">
      <c r="A58" s="212"/>
      <c r="B58" s="213"/>
      <c r="C58" s="214" t="s">
        <v>705</v>
      </c>
      <c r="D58" s="215"/>
      <c r="E58" s="216">
        <v>25.7</v>
      </c>
      <c r="F58" s="210"/>
      <c r="G58" s="210"/>
      <c r="H58" s="210"/>
      <c r="I58" s="210"/>
      <c r="J58" s="210"/>
      <c r="K58" s="210"/>
      <c r="L58" s="210"/>
      <c r="M58" s="210"/>
      <c r="N58" s="217"/>
      <c r="O58" s="217"/>
      <c r="P58" s="217"/>
      <c r="Q58" s="217"/>
      <c r="R58" s="210"/>
      <c r="S58" s="210"/>
      <c r="T58" s="210"/>
      <c r="U58" s="210"/>
      <c r="V58" s="210"/>
      <c r="W58" s="210"/>
      <c r="X58" s="210"/>
      <c r="Y58" s="210"/>
      <c r="Z58" s="211"/>
      <c r="AA58" s="211"/>
      <c r="AB58" s="211"/>
      <c r="AC58" s="211"/>
      <c r="AD58" s="211"/>
      <c r="AE58" s="211"/>
      <c r="AF58" s="211"/>
      <c r="AG58" s="211" t="s">
        <v>205</v>
      </c>
      <c r="AH58" s="211">
        <v>0.0</v>
      </c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ht="12.0" customHeight="1" outlineLevel="1">
      <c r="A59" s="202">
        <v>31.0</v>
      </c>
      <c r="B59" s="203" t="s">
        <v>682</v>
      </c>
      <c r="C59" s="204" t="s">
        <v>683</v>
      </c>
      <c r="D59" s="205" t="s">
        <v>199</v>
      </c>
      <c r="E59" s="206">
        <v>2.827</v>
      </c>
      <c r="F59" s="207">
        <v>965.0</v>
      </c>
      <c r="G59" s="208">
        <f>ROUND(E59*F59,2)</f>
        <v>2728.06</v>
      </c>
      <c r="H59" s="207">
        <v>965.0</v>
      </c>
      <c r="I59" s="208">
        <f>ROUND(E59*H59,2)</f>
        <v>2728.06</v>
      </c>
      <c r="J59" s="207">
        <v>0.0</v>
      </c>
      <c r="K59" s="208">
        <f>ROUND(E59*J59,2)</f>
        <v>0</v>
      </c>
      <c r="L59" s="208">
        <v>21.0</v>
      </c>
      <c r="M59" s="208">
        <f>G59*(1+L59/100)</f>
        <v>3300.9526</v>
      </c>
      <c r="N59" s="206">
        <v>0.6</v>
      </c>
      <c r="O59" s="206">
        <f>ROUND(E59*N59,2)</f>
        <v>1.7</v>
      </c>
      <c r="P59" s="206">
        <v>0.0</v>
      </c>
      <c r="Q59" s="206">
        <f>ROUND(E59*P59,2)</f>
        <v>0</v>
      </c>
      <c r="R59" s="208" t="s">
        <v>300</v>
      </c>
      <c r="S59" s="208" t="s">
        <v>200</v>
      </c>
      <c r="T59" s="209" t="s">
        <v>200</v>
      </c>
      <c r="U59" s="210">
        <v>0.0</v>
      </c>
      <c r="V59" s="210">
        <f>ROUND(E59*U59,2)</f>
        <v>0</v>
      </c>
      <c r="W59" s="210"/>
      <c r="X59" s="210" t="s">
        <v>266</v>
      </c>
      <c r="Y59" s="210" t="s">
        <v>202</v>
      </c>
      <c r="Z59" s="211"/>
      <c r="AA59" s="211"/>
      <c r="AB59" s="211"/>
      <c r="AC59" s="211"/>
      <c r="AD59" s="211"/>
      <c r="AE59" s="211"/>
      <c r="AF59" s="211"/>
      <c r="AG59" s="211" t="s">
        <v>267</v>
      </c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ht="12.0" customHeight="1" outlineLevel="2">
      <c r="A60" s="212"/>
      <c r="B60" s="213"/>
      <c r="C60" s="214" t="s">
        <v>706</v>
      </c>
      <c r="D60" s="215"/>
      <c r="E60" s="216">
        <v>2.827</v>
      </c>
      <c r="F60" s="210"/>
      <c r="G60" s="210"/>
      <c r="H60" s="210"/>
      <c r="I60" s="210"/>
      <c r="J60" s="210"/>
      <c r="K60" s="210"/>
      <c r="L60" s="210"/>
      <c r="M60" s="210"/>
      <c r="N60" s="217"/>
      <c r="O60" s="217"/>
      <c r="P60" s="217"/>
      <c r="Q60" s="217"/>
      <c r="R60" s="210"/>
      <c r="S60" s="210"/>
      <c r="T60" s="210"/>
      <c r="U60" s="210"/>
      <c r="V60" s="210"/>
      <c r="W60" s="210"/>
      <c r="X60" s="210"/>
      <c r="Y60" s="210"/>
      <c r="Z60" s="211"/>
      <c r="AA60" s="211"/>
      <c r="AB60" s="211"/>
      <c r="AC60" s="211"/>
      <c r="AD60" s="211"/>
      <c r="AE60" s="211"/>
      <c r="AF60" s="211"/>
      <c r="AG60" s="211" t="s">
        <v>205</v>
      </c>
      <c r="AH60" s="211">
        <v>0.0</v>
      </c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ht="12.0" customHeight="1" outlineLevel="1">
      <c r="A61" s="218">
        <v>32.0</v>
      </c>
      <c r="B61" s="219" t="s">
        <v>707</v>
      </c>
      <c r="C61" s="220" t="s">
        <v>708</v>
      </c>
      <c r="D61" s="221" t="s">
        <v>238</v>
      </c>
      <c r="E61" s="222">
        <v>25.7</v>
      </c>
      <c r="F61" s="223">
        <v>104.0</v>
      </c>
      <c r="G61" s="224">
        <f t="shared" ref="G61:G62" si="36">ROUND(E61*F61,2)</f>
        <v>2672.8</v>
      </c>
      <c r="H61" s="223">
        <v>0.0</v>
      </c>
      <c r="I61" s="224">
        <f t="shared" ref="I61:I62" si="37">ROUND(E61*H61,2)</f>
        <v>0</v>
      </c>
      <c r="J61" s="223">
        <v>104.0</v>
      </c>
      <c r="K61" s="224">
        <f t="shared" ref="K61:K62" si="38">ROUND(E61*J61,2)</f>
        <v>2672.8</v>
      </c>
      <c r="L61" s="224">
        <v>21.0</v>
      </c>
      <c r="M61" s="224">
        <f t="shared" ref="M61:M62" si="39">G61*(1+L61/100)</f>
        <v>3234.088</v>
      </c>
      <c r="N61" s="222">
        <v>0.0</v>
      </c>
      <c r="O61" s="222">
        <f t="shared" ref="O61:O62" si="40">ROUND(E61*N61,2)</f>
        <v>0</v>
      </c>
      <c r="P61" s="222">
        <v>0.0</v>
      </c>
      <c r="Q61" s="222">
        <f t="shared" ref="Q61:Q62" si="41">ROUND(E61*P61,2)</f>
        <v>0</v>
      </c>
      <c r="R61" s="224"/>
      <c r="S61" s="224" t="s">
        <v>200</v>
      </c>
      <c r="T61" s="225" t="s">
        <v>200</v>
      </c>
      <c r="U61" s="210">
        <v>0.15</v>
      </c>
      <c r="V61" s="210">
        <f t="shared" ref="V61:V62" si="42">ROUND(E61*U61,2)</f>
        <v>3.86</v>
      </c>
      <c r="W61" s="210"/>
      <c r="X61" s="210" t="s">
        <v>201</v>
      </c>
      <c r="Y61" s="210" t="s">
        <v>202</v>
      </c>
      <c r="Z61" s="211"/>
      <c r="AA61" s="211"/>
      <c r="AB61" s="211"/>
      <c r="AC61" s="211"/>
      <c r="AD61" s="211"/>
      <c r="AE61" s="211"/>
      <c r="AF61" s="211"/>
      <c r="AG61" s="211" t="s">
        <v>203</v>
      </c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ht="12.0" customHeight="1" outlineLevel="1">
      <c r="A62" s="202">
        <v>33.0</v>
      </c>
      <c r="B62" s="203" t="s">
        <v>709</v>
      </c>
      <c r="C62" s="204" t="s">
        <v>710</v>
      </c>
      <c r="D62" s="205" t="s">
        <v>199</v>
      </c>
      <c r="E62" s="206">
        <v>3.341</v>
      </c>
      <c r="F62" s="207">
        <v>219.0</v>
      </c>
      <c r="G62" s="208">
        <f t="shared" si="36"/>
        <v>731.68</v>
      </c>
      <c r="H62" s="207">
        <v>60.91</v>
      </c>
      <c r="I62" s="208">
        <f t="shared" si="37"/>
        <v>203.5</v>
      </c>
      <c r="J62" s="207">
        <v>158.09</v>
      </c>
      <c r="K62" s="208">
        <f t="shared" si="38"/>
        <v>528.18</v>
      </c>
      <c r="L62" s="208">
        <v>21.0</v>
      </c>
      <c r="M62" s="208">
        <f t="shared" si="39"/>
        <v>885.3328</v>
      </c>
      <c r="N62" s="206">
        <v>0.0</v>
      </c>
      <c r="O62" s="206">
        <f t="shared" si="40"/>
        <v>0</v>
      </c>
      <c r="P62" s="206">
        <v>0.0</v>
      </c>
      <c r="Q62" s="206">
        <f t="shared" si="41"/>
        <v>0</v>
      </c>
      <c r="R62" s="208"/>
      <c r="S62" s="208" t="s">
        <v>200</v>
      </c>
      <c r="T62" s="209" t="s">
        <v>200</v>
      </c>
      <c r="U62" s="210">
        <v>0.26</v>
      </c>
      <c r="V62" s="210">
        <f t="shared" si="42"/>
        <v>0.87</v>
      </c>
      <c r="W62" s="210"/>
      <c r="X62" s="210" t="s">
        <v>201</v>
      </c>
      <c r="Y62" s="210" t="s">
        <v>202</v>
      </c>
      <c r="Z62" s="211"/>
      <c r="AA62" s="211"/>
      <c r="AB62" s="211"/>
      <c r="AC62" s="211"/>
      <c r="AD62" s="211"/>
      <c r="AE62" s="211"/>
      <c r="AF62" s="211"/>
      <c r="AG62" s="211" t="s">
        <v>203</v>
      </c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ht="12.0" customHeight="1" outlineLevel="2">
      <c r="A63" s="212"/>
      <c r="B63" s="213"/>
      <c r="C63" s="214" t="s">
        <v>711</v>
      </c>
      <c r="D63" s="215"/>
      <c r="E63" s="216">
        <v>3.341</v>
      </c>
      <c r="F63" s="210"/>
      <c r="G63" s="210"/>
      <c r="H63" s="210"/>
      <c r="I63" s="210"/>
      <c r="J63" s="210"/>
      <c r="K63" s="210"/>
      <c r="L63" s="210"/>
      <c r="M63" s="210"/>
      <c r="N63" s="217"/>
      <c r="O63" s="217"/>
      <c r="P63" s="217"/>
      <c r="Q63" s="217"/>
      <c r="R63" s="210"/>
      <c r="S63" s="210"/>
      <c r="T63" s="210"/>
      <c r="U63" s="210"/>
      <c r="V63" s="210"/>
      <c r="W63" s="210"/>
      <c r="X63" s="210"/>
      <c r="Y63" s="210"/>
      <c r="Z63" s="211"/>
      <c r="AA63" s="211"/>
      <c r="AB63" s="211"/>
      <c r="AC63" s="211"/>
      <c r="AD63" s="211"/>
      <c r="AE63" s="211"/>
      <c r="AF63" s="211"/>
      <c r="AG63" s="211" t="s">
        <v>205</v>
      </c>
      <c r="AH63" s="211">
        <v>0.0</v>
      </c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ht="12.0" customHeight="1" outlineLevel="1">
      <c r="A64" s="218">
        <v>34.0</v>
      </c>
      <c r="B64" s="219" t="s">
        <v>688</v>
      </c>
      <c r="C64" s="220" t="s">
        <v>689</v>
      </c>
      <c r="D64" s="221" t="s">
        <v>199</v>
      </c>
      <c r="E64" s="222">
        <v>3.341</v>
      </c>
      <c r="F64" s="223">
        <v>1003.0</v>
      </c>
      <c r="G64" s="224">
        <f t="shared" ref="G64:G65" si="43">ROUND(E64*F64,2)</f>
        <v>3351.02</v>
      </c>
      <c r="H64" s="223">
        <v>0.0</v>
      </c>
      <c r="I64" s="224">
        <f t="shared" ref="I64:I65" si="44">ROUND(E64*H64,2)</f>
        <v>0</v>
      </c>
      <c r="J64" s="223">
        <v>1003.0</v>
      </c>
      <c r="K64" s="224">
        <f t="shared" ref="K64:K65" si="45">ROUND(E64*J64,2)</f>
        <v>3351.02</v>
      </c>
      <c r="L64" s="224">
        <v>21.0</v>
      </c>
      <c r="M64" s="224">
        <f t="shared" ref="M64:M65" si="46">G64*(1+L64/100)</f>
        <v>4054.7342</v>
      </c>
      <c r="N64" s="222">
        <v>0.0</v>
      </c>
      <c r="O64" s="222">
        <f t="shared" ref="O64:O65" si="47">ROUND(E64*N64,2)</f>
        <v>0</v>
      </c>
      <c r="P64" s="222">
        <v>0.0</v>
      </c>
      <c r="Q64" s="222">
        <f t="shared" ref="Q64:Q65" si="48">ROUND(E64*P64,2)</f>
        <v>0</v>
      </c>
      <c r="R64" s="224"/>
      <c r="S64" s="224" t="s">
        <v>200</v>
      </c>
      <c r="T64" s="225" t="s">
        <v>200</v>
      </c>
      <c r="U64" s="210">
        <v>0.88</v>
      </c>
      <c r="V64" s="210">
        <f t="shared" ref="V64:V65" si="49">ROUND(E64*U64,2)</f>
        <v>2.94</v>
      </c>
      <c r="W64" s="210"/>
      <c r="X64" s="210" t="s">
        <v>201</v>
      </c>
      <c r="Y64" s="210" t="s">
        <v>202</v>
      </c>
      <c r="Z64" s="211"/>
      <c r="AA64" s="211"/>
      <c r="AB64" s="211"/>
      <c r="AC64" s="211"/>
      <c r="AD64" s="211"/>
      <c r="AE64" s="211"/>
      <c r="AF64" s="211"/>
      <c r="AG64" s="211" t="s">
        <v>203</v>
      </c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ht="12.0" customHeight="1" outlineLevel="1">
      <c r="A65" s="202">
        <v>35.0</v>
      </c>
      <c r="B65" s="203" t="s">
        <v>712</v>
      </c>
      <c r="C65" s="204" t="s">
        <v>693</v>
      </c>
      <c r="D65" s="205" t="s">
        <v>410</v>
      </c>
      <c r="E65" s="206">
        <v>33.0</v>
      </c>
      <c r="F65" s="207">
        <v>500.0</v>
      </c>
      <c r="G65" s="208">
        <f t="shared" si="43"/>
        <v>16500</v>
      </c>
      <c r="H65" s="207">
        <v>0.0</v>
      </c>
      <c r="I65" s="208">
        <f t="shared" si="44"/>
        <v>0</v>
      </c>
      <c r="J65" s="207">
        <v>500.0</v>
      </c>
      <c r="K65" s="208">
        <f t="shared" si="45"/>
        <v>16500</v>
      </c>
      <c r="L65" s="208">
        <v>21.0</v>
      </c>
      <c r="M65" s="208">
        <f t="shared" si="46"/>
        <v>19965</v>
      </c>
      <c r="N65" s="206">
        <v>0.0</v>
      </c>
      <c r="O65" s="206">
        <f t="shared" si="47"/>
        <v>0</v>
      </c>
      <c r="P65" s="206">
        <v>0.0</v>
      </c>
      <c r="Q65" s="206">
        <f t="shared" si="48"/>
        <v>0</v>
      </c>
      <c r="R65" s="208"/>
      <c r="S65" s="208" t="s">
        <v>248</v>
      </c>
      <c r="T65" s="209" t="s">
        <v>249</v>
      </c>
      <c r="U65" s="210">
        <v>0.0</v>
      </c>
      <c r="V65" s="210">
        <f t="shared" si="49"/>
        <v>0</v>
      </c>
      <c r="W65" s="210"/>
      <c r="X65" s="210" t="s">
        <v>201</v>
      </c>
      <c r="Y65" s="210" t="s">
        <v>202</v>
      </c>
      <c r="Z65" s="211"/>
      <c r="AA65" s="211"/>
      <c r="AB65" s="211"/>
      <c r="AC65" s="211"/>
      <c r="AD65" s="211"/>
      <c r="AE65" s="211"/>
      <c r="AF65" s="211"/>
      <c r="AG65" s="211" t="s">
        <v>203</v>
      </c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ht="12.0" customHeight="1" outlineLevel="2">
      <c r="A66" s="212"/>
      <c r="B66" s="213"/>
      <c r="C66" s="240" t="s">
        <v>713</v>
      </c>
      <c r="D66" s="30"/>
      <c r="E66" s="30"/>
      <c r="F66" s="30"/>
      <c r="G66" s="30"/>
      <c r="H66" s="210"/>
      <c r="I66" s="210"/>
      <c r="J66" s="210"/>
      <c r="K66" s="210"/>
      <c r="L66" s="210"/>
      <c r="M66" s="210"/>
      <c r="N66" s="217"/>
      <c r="O66" s="217"/>
      <c r="P66" s="217"/>
      <c r="Q66" s="217"/>
      <c r="R66" s="210"/>
      <c r="S66" s="210"/>
      <c r="T66" s="210"/>
      <c r="U66" s="210"/>
      <c r="V66" s="210"/>
      <c r="W66" s="210"/>
      <c r="X66" s="210"/>
      <c r="Y66" s="210"/>
      <c r="Z66" s="211"/>
      <c r="AA66" s="211"/>
      <c r="AB66" s="211"/>
      <c r="AC66" s="211"/>
      <c r="AD66" s="211"/>
      <c r="AE66" s="211"/>
      <c r="AF66" s="211"/>
      <c r="AG66" s="211" t="s">
        <v>280</v>
      </c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ht="12.0" customHeight="1">
      <c r="A67" s="194" t="s">
        <v>195</v>
      </c>
      <c r="B67" s="195" t="s">
        <v>122</v>
      </c>
      <c r="C67" s="196" t="s">
        <v>123</v>
      </c>
      <c r="D67" s="197"/>
      <c r="E67" s="198"/>
      <c r="F67" s="199"/>
      <c r="G67" s="199">
        <f>SUMIF(AG68:AG107,"&lt;&gt;NOR",G68:G107)</f>
        <v>1226235.1</v>
      </c>
      <c r="H67" s="199"/>
      <c r="I67" s="199">
        <f>SUM(I68:I107)</f>
        <v>595390.38</v>
      </c>
      <c r="J67" s="199"/>
      <c r="K67" s="199">
        <f>SUM(K68:K107)</f>
        <v>630844.74</v>
      </c>
      <c r="L67" s="199"/>
      <c r="M67" s="199">
        <f>SUM(M68:M107)</f>
        <v>1483744.471</v>
      </c>
      <c r="N67" s="198"/>
      <c r="O67" s="198">
        <f>SUM(O68:O107)</f>
        <v>33.46</v>
      </c>
      <c r="P67" s="198"/>
      <c r="Q67" s="198">
        <f>SUM(Q68:Q107)</f>
        <v>0</v>
      </c>
      <c r="R67" s="199"/>
      <c r="S67" s="199"/>
      <c r="T67" s="200"/>
      <c r="U67" s="201"/>
      <c r="V67" s="201">
        <f>SUM(V68:V107)</f>
        <v>765.81</v>
      </c>
      <c r="W67" s="201"/>
      <c r="X67" s="201"/>
      <c r="Y67" s="201"/>
      <c r="AG67" s="151" t="s">
        <v>196</v>
      </c>
    </row>
    <row r="68" ht="12.0" customHeight="1" outlineLevel="1">
      <c r="A68" s="202">
        <v>36.0</v>
      </c>
      <c r="B68" s="203" t="s">
        <v>236</v>
      </c>
      <c r="C68" s="204" t="s">
        <v>237</v>
      </c>
      <c r="D68" s="205" t="s">
        <v>238</v>
      </c>
      <c r="E68" s="206">
        <v>1594.13</v>
      </c>
      <c r="F68" s="207">
        <v>19.8</v>
      </c>
      <c r="G68" s="208">
        <f>ROUND(E68*F68,2)</f>
        <v>31563.77</v>
      </c>
      <c r="H68" s="207">
        <v>0.0</v>
      </c>
      <c r="I68" s="208">
        <f>ROUND(E68*H68,2)</f>
        <v>0</v>
      </c>
      <c r="J68" s="207">
        <v>19.8</v>
      </c>
      <c r="K68" s="208">
        <f>ROUND(E68*J68,2)</f>
        <v>31563.77</v>
      </c>
      <c r="L68" s="208">
        <v>21.0</v>
      </c>
      <c r="M68" s="208">
        <f>G68*(1+L68/100)</f>
        <v>38192.1617</v>
      </c>
      <c r="N68" s="206">
        <v>0.0</v>
      </c>
      <c r="O68" s="206">
        <f>ROUND(E68*N68,2)</f>
        <v>0</v>
      </c>
      <c r="P68" s="206">
        <v>0.0</v>
      </c>
      <c r="Q68" s="206">
        <f>ROUND(E68*P68,2)</f>
        <v>0</v>
      </c>
      <c r="R68" s="208"/>
      <c r="S68" s="208" t="s">
        <v>200</v>
      </c>
      <c r="T68" s="209" t="s">
        <v>200</v>
      </c>
      <c r="U68" s="210">
        <v>0.02</v>
      </c>
      <c r="V68" s="210">
        <f>ROUND(E68*U68,2)</f>
        <v>31.88</v>
      </c>
      <c r="W68" s="210"/>
      <c r="X68" s="210" t="s">
        <v>201</v>
      </c>
      <c r="Y68" s="210" t="s">
        <v>202</v>
      </c>
      <c r="Z68" s="211"/>
      <c r="AA68" s="211"/>
      <c r="AB68" s="211"/>
      <c r="AC68" s="211"/>
      <c r="AD68" s="211"/>
      <c r="AE68" s="211"/>
      <c r="AF68" s="211"/>
      <c r="AG68" s="211" t="s">
        <v>274</v>
      </c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ht="12.0" customHeight="1" outlineLevel="2">
      <c r="A69" s="212"/>
      <c r="B69" s="213"/>
      <c r="C69" s="214" t="s">
        <v>714</v>
      </c>
      <c r="D69" s="215"/>
      <c r="E69" s="216">
        <v>1088.13</v>
      </c>
      <c r="F69" s="210"/>
      <c r="G69" s="210"/>
      <c r="H69" s="210"/>
      <c r="I69" s="210"/>
      <c r="J69" s="210"/>
      <c r="K69" s="210"/>
      <c r="L69" s="210"/>
      <c r="M69" s="210"/>
      <c r="N69" s="217"/>
      <c r="O69" s="217"/>
      <c r="P69" s="217"/>
      <c r="Q69" s="217"/>
      <c r="R69" s="210"/>
      <c r="S69" s="210"/>
      <c r="T69" s="210"/>
      <c r="U69" s="210"/>
      <c r="V69" s="210"/>
      <c r="W69" s="210"/>
      <c r="X69" s="210"/>
      <c r="Y69" s="210"/>
      <c r="Z69" s="211"/>
      <c r="AA69" s="211"/>
      <c r="AB69" s="211"/>
      <c r="AC69" s="211"/>
      <c r="AD69" s="211"/>
      <c r="AE69" s="211"/>
      <c r="AF69" s="211"/>
      <c r="AG69" s="211" t="s">
        <v>205</v>
      </c>
      <c r="AH69" s="211">
        <v>0.0</v>
      </c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</row>
    <row r="70" ht="12.0" customHeight="1" outlineLevel="3">
      <c r="A70" s="212"/>
      <c r="B70" s="213"/>
      <c r="C70" s="214" t="s">
        <v>715</v>
      </c>
      <c r="D70" s="215"/>
      <c r="E70" s="216">
        <v>506.0</v>
      </c>
      <c r="F70" s="210"/>
      <c r="G70" s="210"/>
      <c r="H70" s="210"/>
      <c r="I70" s="210"/>
      <c r="J70" s="210"/>
      <c r="K70" s="210"/>
      <c r="L70" s="210"/>
      <c r="M70" s="210"/>
      <c r="N70" s="217"/>
      <c r="O70" s="217"/>
      <c r="P70" s="217"/>
      <c r="Q70" s="217"/>
      <c r="R70" s="210"/>
      <c r="S70" s="210"/>
      <c r="T70" s="210"/>
      <c r="U70" s="210"/>
      <c r="V70" s="210"/>
      <c r="W70" s="210"/>
      <c r="X70" s="210"/>
      <c r="Y70" s="210"/>
      <c r="Z70" s="211"/>
      <c r="AA70" s="211"/>
      <c r="AB70" s="211"/>
      <c r="AC70" s="211"/>
      <c r="AD70" s="211"/>
      <c r="AE70" s="211"/>
      <c r="AF70" s="211"/>
      <c r="AG70" s="211" t="s">
        <v>205</v>
      </c>
      <c r="AH70" s="211">
        <v>0.0</v>
      </c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ht="12.0" customHeight="1" outlineLevel="1">
      <c r="A71" s="218">
        <v>37.0</v>
      </c>
      <c r="B71" s="219" t="s">
        <v>286</v>
      </c>
      <c r="C71" s="220" t="s">
        <v>287</v>
      </c>
      <c r="D71" s="221" t="s">
        <v>238</v>
      </c>
      <c r="E71" s="222">
        <v>1594.13</v>
      </c>
      <c r="F71" s="223">
        <v>1.45</v>
      </c>
      <c r="G71" s="224">
        <f t="shared" ref="G71:G72" si="50">ROUND(E71*F71,2)</f>
        <v>2311.49</v>
      </c>
      <c r="H71" s="223">
        <v>0.0</v>
      </c>
      <c r="I71" s="224">
        <f t="shared" ref="I71:I72" si="51">ROUND(E71*H71,2)</f>
        <v>0</v>
      </c>
      <c r="J71" s="223">
        <v>1.45</v>
      </c>
      <c r="K71" s="224">
        <f t="shared" ref="K71:K72" si="52">ROUND(E71*J71,2)</f>
        <v>2311.49</v>
      </c>
      <c r="L71" s="224">
        <v>21.0</v>
      </c>
      <c r="M71" s="224">
        <f t="shared" ref="M71:M72" si="53">G71*(1+L71/100)</f>
        <v>2796.9029</v>
      </c>
      <c r="N71" s="222">
        <v>0.0</v>
      </c>
      <c r="O71" s="222">
        <f t="shared" ref="O71:O72" si="54">ROUND(E71*N71,2)</f>
        <v>0</v>
      </c>
      <c r="P71" s="222">
        <v>0.0</v>
      </c>
      <c r="Q71" s="222">
        <f t="shared" ref="Q71:Q72" si="55">ROUND(E71*P71,2)</f>
        <v>0</v>
      </c>
      <c r="R71" s="224"/>
      <c r="S71" s="224" t="s">
        <v>200</v>
      </c>
      <c r="T71" s="225" t="s">
        <v>200</v>
      </c>
      <c r="U71" s="210">
        <v>0.001</v>
      </c>
      <c r="V71" s="210">
        <f t="shared" ref="V71:V72" si="56">ROUND(E71*U71,2)</f>
        <v>1.59</v>
      </c>
      <c r="W71" s="210"/>
      <c r="X71" s="210" t="s">
        <v>201</v>
      </c>
      <c r="Y71" s="210" t="s">
        <v>202</v>
      </c>
      <c r="Z71" s="211"/>
      <c r="AA71" s="211"/>
      <c r="AB71" s="211"/>
      <c r="AC71" s="211"/>
      <c r="AD71" s="211"/>
      <c r="AE71" s="211"/>
      <c r="AF71" s="211"/>
      <c r="AG71" s="211" t="s">
        <v>203</v>
      </c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ht="12.0" customHeight="1" outlineLevel="1">
      <c r="A72" s="202">
        <v>38.0</v>
      </c>
      <c r="B72" s="203" t="s">
        <v>290</v>
      </c>
      <c r="C72" s="204" t="s">
        <v>291</v>
      </c>
      <c r="D72" s="205" t="s">
        <v>238</v>
      </c>
      <c r="E72" s="206">
        <v>4782.39</v>
      </c>
      <c r="F72" s="207">
        <v>8.4</v>
      </c>
      <c r="G72" s="208">
        <f t="shared" si="50"/>
        <v>40172.08</v>
      </c>
      <c r="H72" s="207">
        <v>0.0</v>
      </c>
      <c r="I72" s="208">
        <f t="shared" si="51"/>
        <v>0</v>
      </c>
      <c r="J72" s="207">
        <v>8.4</v>
      </c>
      <c r="K72" s="208">
        <f t="shared" si="52"/>
        <v>40172.08</v>
      </c>
      <c r="L72" s="208">
        <v>21.0</v>
      </c>
      <c r="M72" s="208">
        <f t="shared" si="53"/>
        <v>48608.2168</v>
      </c>
      <c r="N72" s="206">
        <v>0.0</v>
      </c>
      <c r="O72" s="206">
        <f t="shared" si="54"/>
        <v>0</v>
      </c>
      <c r="P72" s="206">
        <v>0.0</v>
      </c>
      <c r="Q72" s="206">
        <f t="shared" si="55"/>
        <v>0</v>
      </c>
      <c r="R72" s="208"/>
      <c r="S72" s="208" t="s">
        <v>200</v>
      </c>
      <c r="T72" s="209" t="s">
        <v>200</v>
      </c>
      <c r="U72" s="210">
        <v>0.02</v>
      </c>
      <c r="V72" s="210">
        <f t="shared" si="56"/>
        <v>95.65</v>
      </c>
      <c r="W72" s="210"/>
      <c r="X72" s="210" t="s">
        <v>201</v>
      </c>
      <c r="Y72" s="210" t="s">
        <v>202</v>
      </c>
      <c r="Z72" s="211"/>
      <c r="AA72" s="211"/>
      <c r="AB72" s="211"/>
      <c r="AC72" s="211"/>
      <c r="AD72" s="211"/>
      <c r="AE72" s="211"/>
      <c r="AF72" s="211"/>
      <c r="AG72" s="211" t="s">
        <v>203</v>
      </c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ht="12.0" customHeight="1" outlineLevel="2">
      <c r="A73" s="212"/>
      <c r="B73" s="213"/>
      <c r="C73" s="214" t="s">
        <v>292</v>
      </c>
      <c r="D73" s="215"/>
      <c r="E73" s="216"/>
      <c r="F73" s="210"/>
      <c r="G73" s="210"/>
      <c r="H73" s="210"/>
      <c r="I73" s="210"/>
      <c r="J73" s="210"/>
      <c r="K73" s="210"/>
      <c r="L73" s="210"/>
      <c r="M73" s="210"/>
      <c r="N73" s="217"/>
      <c r="O73" s="217"/>
      <c r="P73" s="217"/>
      <c r="Q73" s="217"/>
      <c r="R73" s="210"/>
      <c r="S73" s="210"/>
      <c r="T73" s="210"/>
      <c r="U73" s="210"/>
      <c r="V73" s="210"/>
      <c r="W73" s="210"/>
      <c r="X73" s="210"/>
      <c r="Y73" s="210"/>
      <c r="Z73" s="211"/>
      <c r="AA73" s="211"/>
      <c r="AB73" s="211"/>
      <c r="AC73" s="211"/>
      <c r="AD73" s="211"/>
      <c r="AE73" s="211"/>
      <c r="AF73" s="211"/>
      <c r="AG73" s="211" t="s">
        <v>205</v>
      </c>
      <c r="AH73" s="211">
        <v>0.0</v>
      </c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</row>
    <row r="74" ht="12.0" customHeight="1" outlineLevel="3">
      <c r="A74" s="212"/>
      <c r="B74" s="213"/>
      <c r="C74" s="214" t="s">
        <v>716</v>
      </c>
      <c r="D74" s="215"/>
      <c r="E74" s="216">
        <v>4782.39</v>
      </c>
      <c r="F74" s="210"/>
      <c r="G74" s="210"/>
      <c r="H74" s="210"/>
      <c r="I74" s="210"/>
      <c r="J74" s="210"/>
      <c r="K74" s="210"/>
      <c r="L74" s="210"/>
      <c r="M74" s="210"/>
      <c r="N74" s="217"/>
      <c r="O74" s="217"/>
      <c r="P74" s="217"/>
      <c r="Q74" s="217"/>
      <c r="R74" s="210"/>
      <c r="S74" s="210"/>
      <c r="T74" s="210"/>
      <c r="U74" s="210"/>
      <c r="V74" s="210"/>
      <c r="W74" s="210"/>
      <c r="X74" s="210"/>
      <c r="Y74" s="210"/>
      <c r="Z74" s="211"/>
      <c r="AA74" s="211"/>
      <c r="AB74" s="211"/>
      <c r="AC74" s="211"/>
      <c r="AD74" s="211"/>
      <c r="AE74" s="211"/>
      <c r="AF74" s="211"/>
      <c r="AG74" s="211" t="s">
        <v>205</v>
      </c>
      <c r="AH74" s="211">
        <v>0.0</v>
      </c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ht="12.0" customHeight="1" outlineLevel="1">
      <c r="A75" s="202">
        <v>39.0</v>
      </c>
      <c r="B75" s="203" t="s">
        <v>294</v>
      </c>
      <c r="C75" s="204" t="s">
        <v>295</v>
      </c>
      <c r="D75" s="205" t="s">
        <v>238</v>
      </c>
      <c r="E75" s="206">
        <v>1594.13</v>
      </c>
      <c r="F75" s="207">
        <v>6.4</v>
      </c>
      <c r="G75" s="208">
        <f>ROUND(E75*F75,2)</f>
        <v>10202.43</v>
      </c>
      <c r="H75" s="207">
        <v>0.04</v>
      </c>
      <c r="I75" s="208">
        <f>ROUND(E75*H75,2)</f>
        <v>63.77</v>
      </c>
      <c r="J75" s="207">
        <v>6.36</v>
      </c>
      <c r="K75" s="208">
        <f>ROUND(E75*J75,2)</f>
        <v>10138.67</v>
      </c>
      <c r="L75" s="208">
        <v>21.0</v>
      </c>
      <c r="M75" s="208">
        <f>G75*(1+L75/100)</f>
        <v>12344.9403</v>
      </c>
      <c r="N75" s="206">
        <v>0.0</v>
      </c>
      <c r="O75" s="206">
        <f>ROUND(E75*N75,2)</f>
        <v>0</v>
      </c>
      <c r="P75" s="206">
        <v>0.0</v>
      </c>
      <c r="Q75" s="206">
        <f>ROUND(E75*P75,2)</f>
        <v>0</v>
      </c>
      <c r="R75" s="208"/>
      <c r="S75" s="208" t="s">
        <v>200</v>
      </c>
      <c r="T75" s="209" t="s">
        <v>200</v>
      </c>
      <c r="U75" s="210">
        <v>0.0035</v>
      </c>
      <c r="V75" s="210">
        <f>ROUND(E75*U75,2)</f>
        <v>5.58</v>
      </c>
      <c r="W75" s="210"/>
      <c r="X75" s="210" t="s">
        <v>201</v>
      </c>
      <c r="Y75" s="210" t="s">
        <v>202</v>
      </c>
      <c r="Z75" s="211"/>
      <c r="AA75" s="211"/>
      <c r="AB75" s="211"/>
      <c r="AC75" s="211"/>
      <c r="AD75" s="211"/>
      <c r="AE75" s="211"/>
      <c r="AF75" s="211"/>
      <c r="AG75" s="211" t="s">
        <v>274</v>
      </c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ht="12.0" customHeight="1" outlineLevel="2">
      <c r="A76" s="212"/>
      <c r="B76" s="213"/>
      <c r="C76" s="240" t="s">
        <v>296</v>
      </c>
      <c r="D76" s="30"/>
      <c r="E76" s="30"/>
      <c r="F76" s="30"/>
      <c r="G76" s="30"/>
      <c r="H76" s="210"/>
      <c r="I76" s="210"/>
      <c r="J76" s="210"/>
      <c r="K76" s="210"/>
      <c r="L76" s="210"/>
      <c r="M76" s="210"/>
      <c r="N76" s="217"/>
      <c r="O76" s="217"/>
      <c r="P76" s="217"/>
      <c r="Q76" s="217"/>
      <c r="R76" s="210"/>
      <c r="S76" s="210"/>
      <c r="T76" s="210"/>
      <c r="U76" s="210"/>
      <c r="V76" s="210"/>
      <c r="W76" s="210"/>
      <c r="X76" s="210"/>
      <c r="Y76" s="210"/>
      <c r="Z76" s="211"/>
      <c r="AA76" s="211"/>
      <c r="AB76" s="211"/>
      <c r="AC76" s="211"/>
      <c r="AD76" s="211"/>
      <c r="AE76" s="211"/>
      <c r="AF76" s="211"/>
      <c r="AG76" s="211" t="s">
        <v>280</v>
      </c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ht="12.0" customHeight="1" outlineLevel="1">
      <c r="A77" s="202">
        <v>40.0</v>
      </c>
      <c r="B77" s="203" t="s">
        <v>297</v>
      </c>
      <c r="C77" s="204" t="s">
        <v>298</v>
      </c>
      <c r="D77" s="205" t="s">
        <v>299</v>
      </c>
      <c r="E77" s="206">
        <v>63.7652</v>
      </c>
      <c r="F77" s="207">
        <v>334.5</v>
      </c>
      <c r="G77" s="208">
        <f>ROUND(E77*F77,2)</f>
        <v>21329.46</v>
      </c>
      <c r="H77" s="207">
        <v>334.5</v>
      </c>
      <c r="I77" s="208">
        <f>ROUND(E77*H77,2)</f>
        <v>21329.46</v>
      </c>
      <c r="J77" s="207">
        <v>0.0</v>
      </c>
      <c r="K77" s="208">
        <f>ROUND(E77*J77,2)</f>
        <v>0</v>
      </c>
      <c r="L77" s="208">
        <v>21.0</v>
      </c>
      <c r="M77" s="208">
        <f>G77*(1+L77/100)</f>
        <v>25808.6466</v>
      </c>
      <c r="N77" s="206">
        <v>0.001</v>
      </c>
      <c r="O77" s="206">
        <f>ROUND(E77*N77,2)</f>
        <v>0.06</v>
      </c>
      <c r="P77" s="206">
        <v>0.0</v>
      </c>
      <c r="Q77" s="206">
        <f>ROUND(E77*P77,2)</f>
        <v>0</v>
      </c>
      <c r="R77" s="208" t="s">
        <v>300</v>
      </c>
      <c r="S77" s="208" t="s">
        <v>200</v>
      </c>
      <c r="T77" s="209" t="s">
        <v>200</v>
      </c>
      <c r="U77" s="210">
        <v>0.0</v>
      </c>
      <c r="V77" s="210">
        <f>ROUND(E77*U77,2)</f>
        <v>0</v>
      </c>
      <c r="W77" s="210"/>
      <c r="X77" s="210" t="s">
        <v>266</v>
      </c>
      <c r="Y77" s="210" t="s">
        <v>202</v>
      </c>
      <c r="Z77" s="211"/>
      <c r="AA77" s="211"/>
      <c r="AB77" s="211"/>
      <c r="AC77" s="211"/>
      <c r="AD77" s="211"/>
      <c r="AE77" s="211"/>
      <c r="AF77" s="211"/>
      <c r="AG77" s="211" t="s">
        <v>267</v>
      </c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ht="12.0" customHeight="1" outlineLevel="2">
      <c r="A78" s="212"/>
      <c r="B78" s="213"/>
      <c r="C78" s="214" t="s">
        <v>717</v>
      </c>
      <c r="D78" s="215"/>
      <c r="E78" s="216">
        <v>63.7652</v>
      </c>
      <c r="F78" s="210"/>
      <c r="G78" s="210"/>
      <c r="H78" s="210"/>
      <c r="I78" s="210"/>
      <c r="J78" s="210"/>
      <c r="K78" s="210"/>
      <c r="L78" s="210"/>
      <c r="M78" s="210"/>
      <c r="N78" s="217"/>
      <c r="O78" s="217"/>
      <c r="P78" s="217"/>
      <c r="Q78" s="217"/>
      <c r="R78" s="210"/>
      <c r="S78" s="210"/>
      <c r="T78" s="210"/>
      <c r="U78" s="210"/>
      <c r="V78" s="210"/>
      <c r="W78" s="210"/>
      <c r="X78" s="210"/>
      <c r="Y78" s="210"/>
      <c r="Z78" s="211"/>
      <c r="AA78" s="211"/>
      <c r="AB78" s="211"/>
      <c r="AC78" s="211"/>
      <c r="AD78" s="211"/>
      <c r="AE78" s="211"/>
      <c r="AF78" s="211"/>
      <c r="AG78" s="211" t="s">
        <v>205</v>
      </c>
      <c r="AH78" s="211">
        <v>0.0</v>
      </c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ht="12.0" customHeight="1" outlineLevel="1">
      <c r="A79" s="218">
        <v>41.0</v>
      </c>
      <c r="B79" s="219" t="s">
        <v>302</v>
      </c>
      <c r="C79" s="220" t="s">
        <v>303</v>
      </c>
      <c r="D79" s="221" t="s">
        <v>238</v>
      </c>
      <c r="E79" s="222">
        <v>1594.13</v>
      </c>
      <c r="F79" s="223">
        <v>38.8</v>
      </c>
      <c r="G79" s="224">
        <f t="shared" ref="G79:G80" si="57">ROUND(E79*F79,2)</f>
        <v>61852.24</v>
      </c>
      <c r="H79" s="223">
        <v>2.44</v>
      </c>
      <c r="I79" s="224">
        <f t="shared" ref="I79:I80" si="58">ROUND(E79*H79,2)</f>
        <v>3889.68</v>
      </c>
      <c r="J79" s="223">
        <v>36.36</v>
      </c>
      <c r="K79" s="224">
        <f t="shared" ref="K79:K80" si="59">ROUND(E79*J79,2)</f>
        <v>57962.57</v>
      </c>
      <c r="L79" s="224">
        <v>21.0</v>
      </c>
      <c r="M79" s="224">
        <f t="shared" ref="M79:M80" si="60">G79*(1+L79/100)</f>
        <v>74841.2104</v>
      </c>
      <c r="N79" s="222">
        <v>0.0</v>
      </c>
      <c r="O79" s="222">
        <f t="shared" ref="O79:O80" si="61">ROUND(E79*N79,2)</f>
        <v>0</v>
      </c>
      <c r="P79" s="222">
        <v>0.0</v>
      </c>
      <c r="Q79" s="222">
        <f t="shared" ref="Q79:Q80" si="62">ROUND(E79*P79,2)</f>
        <v>0</v>
      </c>
      <c r="R79" s="224"/>
      <c r="S79" s="224" t="s">
        <v>200</v>
      </c>
      <c r="T79" s="225" t="s">
        <v>200</v>
      </c>
      <c r="U79" s="210">
        <v>0.06</v>
      </c>
      <c r="V79" s="210">
        <f t="shared" ref="V79:V80" si="63">ROUND(E79*U79,2)</f>
        <v>95.65</v>
      </c>
      <c r="W79" s="210"/>
      <c r="X79" s="210" t="s">
        <v>201</v>
      </c>
      <c r="Y79" s="210" t="s">
        <v>202</v>
      </c>
      <c r="Z79" s="211"/>
      <c r="AA79" s="211"/>
      <c r="AB79" s="211"/>
      <c r="AC79" s="211"/>
      <c r="AD79" s="211"/>
      <c r="AE79" s="211"/>
      <c r="AF79" s="211"/>
      <c r="AG79" s="211" t="s">
        <v>274</v>
      </c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ht="12.0" customHeight="1" outlineLevel="1">
      <c r="A80" s="202">
        <v>42.0</v>
      </c>
      <c r="B80" s="203" t="s">
        <v>304</v>
      </c>
      <c r="C80" s="204" t="s">
        <v>718</v>
      </c>
      <c r="D80" s="205" t="s">
        <v>306</v>
      </c>
      <c r="E80" s="206">
        <v>0.03808</v>
      </c>
      <c r="F80" s="207">
        <v>500000.0</v>
      </c>
      <c r="G80" s="208">
        <f t="shared" si="57"/>
        <v>19040</v>
      </c>
      <c r="H80" s="207">
        <v>500000.0</v>
      </c>
      <c r="I80" s="208">
        <f t="shared" si="58"/>
        <v>19040</v>
      </c>
      <c r="J80" s="207">
        <v>0.0</v>
      </c>
      <c r="K80" s="208">
        <f t="shared" si="59"/>
        <v>0</v>
      </c>
      <c r="L80" s="208">
        <v>21.0</v>
      </c>
      <c r="M80" s="208">
        <f t="shared" si="60"/>
        <v>23038.4</v>
      </c>
      <c r="N80" s="206">
        <v>0.0</v>
      </c>
      <c r="O80" s="206">
        <f t="shared" si="61"/>
        <v>0</v>
      </c>
      <c r="P80" s="206">
        <v>0.0</v>
      </c>
      <c r="Q80" s="206">
        <f t="shared" si="62"/>
        <v>0</v>
      </c>
      <c r="R80" s="208"/>
      <c r="S80" s="208" t="s">
        <v>248</v>
      </c>
      <c r="T80" s="209" t="s">
        <v>249</v>
      </c>
      <c r="U80" s="210">
        <v>0.0</v>
      </c>
      <c r="V80" s="210">
        <f t="shared" si="63"/>
        <v>0</v>
      </c>
      <c r="W80" s="210"/>
      <c r="X80" s="210" t="s">
        <v>266</v>
      </c>
      <c r="Y80" s="210" t="s">
        <v>202</v>
      </c>
      <c r="Z80" s="211"/>
      <c r="AA80" s="211"/>
      <c r="AB80" s="211"/>
      <c r="AC80" s="211"/>
      <c r="AD80" s="211"/>
      <c r="AE80" s="211"/>
      <c r="AF80" s="211"/>
      <c r="AG80" s="211" t="s">
        <v>278</v>
      </c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ht="12.0" customHeight="1" outlineLevel="2">
      <c r="A81" s="212"/>
      <c r="B81" s="213"/>
      <c r="C81" s="214" t="s">
        <v>719</v>
      </c>
      <c r="D81" s="215"/>
      <c r="E81" s="216">
        <v>0.03808</v>
      </c>
      <c r="F81" s="210"/>
      <c r="G81" s="210"/>
      <c r="H81" s="210"/>
      <c r="I81" s="210"/>
      <c r="J81" s="210"/>
      <c r="K81" s="210"/>
      <c r="L81" s="210"/>
      <c r="M81" s="210"/>
      <c r="N81" s="217"/>
      <c r="O81" s="217"/>
      <c r="P81" s="217"/>
      <c r="Q81" s="217"/>
      <c r="R81" s="210"/>
      <c r="S81" s="210"/>
      <c r="T81" s="210"/>
      <c r="U81" s="210"/>
      <c r="V81" s="210"/>
      <c r="W81" s="210"/>
      <c r="X81" s="210"/>
      <c r="Y81" s="210"/>
      <c r="Z81" s="211"/>
      <c r="AA81" s="211"/>
      <c r="AB81" s="211"/>
      <c r="AC81" s="211"/>
      <c r="AD81" s="211"/>
      <c r="AE81" s="211"/>
      <c r="AF81" s="211"/>
      <c r="AG81" s="211" t="s">
        <v>205</v>
      </c>
      <c r="AH81" s="211">
        <v>0.0</v>
      </c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ht="12.0" customHeight="1" outlineLevel="1">
      <c r="A82" s="202">
        <v>43.0</v>
      </c>
      <c r="B82" s="203" t="s">
        <v>720</v>
      </c>
      <c r="C82" s="204" t="s">
        <v>721</v>
      </c>
      <c r="D82" s="205" t="s">
        <v>410</v>
      </c>
      <c r="E82" s="206">
        <v>4554.0</v>
      </c>
      <c r="F82" s="207">
        <v>24.3</v>
      </c>
      <c r="G82" s="208">
        <f>ROUND(E82*F82,2)</f>
        <v>110662.2</v>
      </c>
      <c r="H82" s="207">
        <v>0.0</v>
      </c>
      <c r="I82" s="208">
        <f>ROUND(E82*H82,2)</f>
        <v>0</v>
      </c>
      <c r="J82" s="207">
        <v>24.3</v>
      </c>
      <c r="K82" s="208">
        <f>ROUND(E82*J82,2)</f>
        <v>110662.2</v>
      </c>
      <c r="L82" s="208">
        <v>21.0</v>
      </c>
      <c r="M82" s="208">
        <f>G82*(1+L82/100)</f>
        <v>133901.262</v>
      </c>
      <c r="N82" s="206">
        <v>0.0</v>
      </c>
      <c r="O82" s="206">
        <f>ROUND(E82*N82,2)</f>
        <v>0</v>
      </c>
      <c r="P82" s="206">
        <v>0.0</v>
      </c>
      <c r="Q82" s="206">
        <f>ROUND(E82*P82,2)</f>
        <v>0</v>
      </c>
      <c r="R82" s="208"/>
      <c r="S82" s="208" t="s">
        <v>200</v>
      </c>
      <c r="T82" s="209" t="s">
        <v>200</v>
      </c>
      <c r="U82" s="210">
        <v>0.036</v>
      </c>
      <c r="V82" s="210">
        <f>ROUND(E82*U82,2)</f>
        <v>163.94</v>
      </c>
      <c r="W82" s="210"/>
      <c r="X82" s="210" t="s">
        <v>201</v>
      </c>
      <c r="Y82" s="210" t="s">
        <v>202</v>
      </c>
      <c r="Z82" s="211"/>
      <c r="AA82" s="211"/>
      <c r="AB82" s="211"/>
      <c r="AC82" s="211"/>
      <c r="AD82" s="211"/>
      <c r="AE82" s="211"/>
      <c r="AF82" s="211"/>
      <c r="AG82" s="211" t="s">
        <v>203</v>
      </c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ht="12.0" customHeight="1" outlineLevel="2">
      <c r="A83" s="212"/>
      <c r="B83" s="213"/>
      <c r="C83" s="214" t="s">
        <v>722</v>
      </c>
      <c r="D83" s="215"/>
      <c r="E83" s="216">
        <v>4554.0</v>
      </c>
      <c r="F83" s="210"/>
      <c r="G83" s="210"/>
      <c r="H83" s="210"/>
      <c r="I83" s="210"/>
      <c r="J83" s="210"/>
      <c r="K83" s="210"/>
      <c r="L83" s="210"/>
      <c r="M83" s="210"/>
      <c r="N83" s="217"/>
      <c r="O83" s="217"/>
      <c r="P83" s="217"/>
      <c r="Q83" s="217"/>
      <c r="R83" s="210"/>
      <c r="S83" s="210"/>
      <c r="T83" s="210"/>
      <c r="U83" s="210"/>
      <c r="V83" s="210"/>
      <c r="W83" s="210"/>
      <c r="X83" s="210"/>
      <c r="Y83" s="210"/>
      <c r="Z83" s="211"/>
      <c r="AA83" s="211"/>
      <c r="AB83" s="211"/>
      <c r="AC83" s="211"/>
      <c r="AD83" s="211"/>
      <c r="AE83" s="211"/>
      <c r="AF83" s="211"/>
      <c r="AG83" s="211" t="s">
        <v>205</v>
      </c>
      <c r="AH83" s="211">
        <v>0.0</v>
      </c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ht="12.0" customHeight="1" outlineLevel="1">
      <c r="A84" s="202">
        <v>44.0</v>
      </c>
      <c r="B84" s="203" t="s">
        <v>645</v>
      </c>
      <c r="C84" s="204" t="s">
        <v>646</v>
      </c>
      <c r="D84" s="205" t="s">
        <v>199</v>
      </c>
      <c r="E84" s="206">
        <v>25.047</v>
      </c>
      <c r="F84" s="207">
        <v>1200.0</v>
      </c>
      <c r="G84" s="208">
        <f>ROUND(E84*F84,2)</f>
        <v>30056.4</v>
      </c>
      <c r="H84" s="207">
        <v>1200.0</v>
      </c>
      <c r="I84" s="208">
        <f>ROUND(E84*H84,2)</f>
        <v>30056.4</v>
      </c>
      <c r="J84" s="207">
        <v>0.0</v>
      </c>
      <c r="K84" s="208">
        <f>ROUND(E84*J84,2)</f>
        <v>0</v>
      </c>
      <c r="L84" s="208">
        <v>21.0</v>
      </c>
      <c r="M84" s="208">
        <f>G84*(1+L84/100)</f>
        <v>36368.244</v>
      </c>
      <c r="N84" s="206">
        <v>0.0</v>
      </c>
      <c r="O84" s="206">
        <f>ROUND(E84*N84,2)</f>
        <v>0</v>
      </c>
      <c r="P84" s="206">
        <v>0.0</v>
      </c>
      <c r="Q84" s="206">
        <f>ROUND(E84*P84,2)</f>
        <v>0</v>
      </c>
      <c r="R84" s="208"/>
      <c r="S84" s="208" t="s">
        <v>248</v>
      </c>
      <c r="T84" s="209" t="s">
        <v>249</v>
      </c>
      <c r="U84" s="210">
        <v>0.0</v>
      </c>
      <c r="V84" s="210">
        <f>ROUND(E84*U84,2)</f>
        <v>0</v>
      </c>
      <c r="W84" s="210"/>
      <c r="X84" s="210" t="s">
        <v>266</v>
      </c>
      <c r="Y84" s="210" t="s">
        <v>202</v>
      </c>
      <c r="Z84" s="211"/>
      <c r="AA84" s="211"/>
      <c r="AB84" s="211"/>
      <c r="AC84" s="211"/>
      <c r="AD84" s="211"/>
      <c r="AE84" s="211"/>
      <c r="AF84" s="211"/>
      <c r="AG84" s="211" t="s">
        <v>278</v>
      </c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ht="12.0" customHeight="1" outlineLevel="2">
      <c r="A85" s="212"/>
      <c r="B85" s="213"/>
      <c r="C85" s="214" t="s">
        <v>723</v>
      </c>
      <c r="D85" s="215"/>
      <c r="E85" s="216">
        <v>25.047</v>
      </c>
      <c r="F85" s="210"/>
      <c r="G85" s="210"/>
      <c r="H85" s="210"/>
      <c r="I85" s="210"/>
      <c r="J85" s="210"/>
      <c r="K85" s="210"/>
      <c r="L85" s="210"/>
      <c r="M85" s="210"/>
      <c r="N85" s="217"/>
      <c r="O85" s="217"/>
      <c r="P85" s="217"/>
      <c r="Q85" s="217"/>
      <c r="R85" s="210"/>
      <c r="S85" s="210"/>
      <c r="T85" s="210"/>
      <c r="U85" s="210"/>
      <c r="V85" s="210"/>
      <c r="W85" s="210"/>
      <c r="X85" s="210"/>
      <c r="Y85" s="210"/>
      <c r="Z85" s="211"/>
      <c r="AA85" s="211"/>
      <c r="AB85" s="211"/>
      <c r="AC85" s="211"/>
      <c r="AD85" s="211"/>
      <c r="AE85" s="211"/>
      <c r="AF85" s="211"/>
      <c r="AG85" s="211" t="s">
        <v>205</v>
      </c>
      <c r="AH85" s="211">
        <v>0.0</v>
      </c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ht="12.0" customHeight="1" outlineLevel="1">
      <c r="A86" s="202">
        <v>45.0</v>
      </c>
      <c r="B86" s="203" t="s">
        <v>207</v>
      </c>
      <c r="C86" s="204" t="s">
        <v>648</v>
      </c>
      <c r="D86" s="205" t="s">
        <v>199</v>
      </c>
      <c r="E86" s="206">
        <v>22.77</v>
      </c>
      <c r="F86" s="207">
        <v>130.5</v>
      </c>
      <c r="G86" s="208">
        <f>ROUND(E86*F86,2)</f>
        <v>2971.49</v>
      </c>
      <c r="H86" s="207">
        <v>0.0</v>
      </c>
      <c r="I86" s="208">
        <f>ROUND(E86*H86,2)</f>
        <v>0</v>
      </c>
      <c r="J86" s="207">
        <v>130.5</v>
      </c>
      <c r="K86" s="208">
        <f>ROUND(E86*J86,2)</f>
        <v>2971.49</v>
      </c>
      <c r="L86" s="208">
        <v>21.0</v>
      </c>
      <c r="M86" s="208">
        <f>G86*(1+L86/100)</f>
        <v>3595.5029</v>
      </c>
      <c r="N86" s="206">
        <v>0.0</v>
      </c>
      <c r="O86" s="206">
        <f>ROUND(E86*N86,2)</f>
        <v>0</v>
      </c>
      <c r="P86" s="206">
        <v>0.0</v>
      </c>
      <c r="Q86" s="206">
        <f>ROUND(E86*P86,2)</f>
        <v>0</v>
      </c>
      <c r="R86" s="208"/>
      <c r="S86" s="208" t="s">
        <v>200</v>
      </c>
      <c r="T86" s="209" t="s">
        <v>200</v>
      </c>
      <c r="U86" s="210">
        <v>0.01</v>
      </c>
      <c r="V86" s="210">
        <f>ROUND(E86*U86,2)</f>
        <v>0.23</v>
      </c>
      <c r="W86" s="210"/>
      <c r="X86" s="210" t="s">
        <v>201</v>
      </c>
      <c r="Y86" s="210" t="s">
        <v>202</v>
      </c>
      <c r="Z86" s="211"/>
      <c r="AA86" s="211"/>
      <c r="AB86" s="211"/>
      <c r="AC86" s="211"/>
      <c r="AD86" s="211"/>
      <c r="AE86" s="211"/>
      <c r="AF86" s="211"/>
      <c r="AG86" s="211" t="s">
        <v>274</v>
      </c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ht="12.0" customHeight="1" outlineLevel="2">
      <c r="A87" s="212"/>
      <c r="B87" s="213"/>
      <c r="C87" s="214" t="s">
        <v>724</v>
      </c>
      <c r="D87" s="215"/>
      <c r="E87" s="216">
        <v>22.77</v>
      </c>
      <c r="F87" s="210"/>
      <c r="G87" s="210"/>
      <c r="H87" s="210"/>
      <c r="I87" s="210"/>
      <c r="J87" s="210"/>
      <c r="K87" s="210"/>
      <c r="L87" s="210"/>
      <c r="M87" s="210"/>
      <c r="N87" s="217"/>
      <c r="O87" s="217"/>
      <c r="P87" s="217"/>
      <c r="Q87" s="217"/>
      <c r="R87" s="210"/>
      <c r="S87" s="210"/>
      <c r="T87" s="210"/>
      <c r="U87" s="210"/>
      <c r="V87" s="210"/>
      <c r="W87" s="210"/>
      <c r="X87" s="210"/>
      <c r="Y87" s="210"/>
      <c r="Z87" s="211"/>
      <c r="AA87" s="211"/>
      <c r="AB87" s="211"/>
      <c r="AC87" s="211"/>
      <c r="AD87" s="211"/>
      <c r="AE87" s="211"/>
      <c r="AF87" s="211"/>
      <c r="AG87" s="211" t="s">
        <v>205</v>
      </c>
      <c r="AH87" s="211">
        <v>0.0</v>
      </c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</row>
    <row r="88" ht="12.0" customHeight="1" outlineLevel="1">
      <c r="A88" s="202">
        <v>46.0</v>
      </c>
      <c r="B88" s="203" t="s">
        <v>725</v>
      </c>
      <c r="C88" s="204" t="s">
        <v>726</v>
      </c>
      <c r="D88" s="205" t="s">
        <v>410</v>
      </c>
      <c r="E88" s="206">
        <v>4554.0</v>
      </c>
      <c r="F88" s="207">
        <v>9.4</v>
      </c>
      <c r="G88" s="208">
        <f>ROUND(E88*F88,2)</f>
        <v>42807.6</v>
      </c>
      <c r="H88" s="207">
        <v>0.12</v>
      </c>
      <c r="I88" s="208">
        <f>ROUND(E88*H88,2)</f>
        <v>546.48</v>
      </c>
      <c r="J88" s="207">
        <v>9.28</v>
      </c>
      <c r="K88" s="208">
        <f>ROUND(E88*J88,2)</f>
        <v>42261.12</v>
      </c>
      <c r="L88" s="208">
        <v>21.0</v>
      </c>
      <c r="M88" s="208">
        <f>G88*(1+L88/100)</f>
        <v>51797.196</v>
      </c>
      <c r="N88" s="206">
        <v>0.0</v>
      </c>
      <c r="O88" s="206">
        <f>ROUND(E88*N88,2)</f>
        <v>0</v>
      </c>
      <c r="P88" s="206">
        <v>0.0</v>
      </c>
      <c r="Q88" s="206">
        <f>ROUND(E88*P88,2)</f>
        <v>0</v>
      </c>
      <c r="R88" s="208"/>
      <c r="S88" s="208" t="s">
        <v>200</v>
      </c>
      <c r="T88" s="209" t="s">
        <v>200</v>
      </c>
      <c r="U88" s="210">
        <v>0.013</v>
      </c>
      <c r="V88" s="210">
        <f>ROUND(E88*U88,2)</f>
        <v>59.2</v>
      </c>
      <c r="W88" s="210"/>
      <c r="X88" s="210" t="s">
        <v>201</v>
      </c>
      <c r="Y88" s="210" t="s">
        <v>202</v>
      </c>
      <c r="Z88" s="211"/>
      <c r="AA88" s="211"/>
      <c r="AB88" s="211"/>
      <c r="AC88" s="211"/>
      <c r="AD88" s="211"/>
      <c r="AE88" s="211"/>
      <c r="AF88" s="211"/>
      <c r="AG88" s="211" t="s">
        <v>203</v>
      </c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ht="12.0" customHeight="1" outlineLevel="2">
      <c r="A89" s="212"/>
      <c r="B89" s="213"/>
      <c r="C89" s="214" t="s">
        <v>722</v>
      </c>
      <c r="D89" s="215"/>
      <c r="E89" s="216">
        <v>4554.0</v>
      </c>
      <c r="F89" s="210"/>
      <c r="G89" s="210"/>
      <c r="H89" s="210"/>
      <c r="I89" s="210"/>
      <c r="J89" s="210"/>
      <c r="K89" s="210"/>
      <c r="L89" s="210"/>
      <c r="M89" s="210"/>
      <c r="N89" s="217"/>
      <c r="O89" s="217"/>
      <c r="P89" s="217"/>
      <c r="Q89" s="217"/>
      <c r="R89" s="210"/>
      <c r="S89" s="210"/>
      <c r="T89" s="210"/>
      <c r="U89" s="210"/>
      <c r="V89" s="210"/>
      <c r="W89" s="210"/>
      <c r="X89" s="210"/>
      <c r="Y89" s="210"/>
      <c r="Z89" s="211"/>
      <c r="AA89" s="211"/>
      <c r="AB89" s="211"/>
      <c r="AC89" s="211"/>
      <c r="AD89" s="211"/>
      <c r="AE89" s="211"/>
      <c r="AF89" s="211"/>
      <c r="AG89" s="211" t="s">
        <v>205</v>
      </c>
      <c r="AH89" s="211">
        <v>0.0</v>
      </c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ht="12.0" customHeight="1" outlineLevel="1">
      <c r="A90" s="218">
        <v>47.0</v>
      </c>
      <c r="B90" s="219" t="s">
        <v>727</v>
      </c>
      <c r="C90" s="220" t="s">
        <v>728</v>
      </c>
      <c r="D90" s="221" t="s">
        <v>410</v>
      </c>
      <c r="E90" s="222">
        <v>4554.0</v>
      </c>
      <c r="F90" s="223">
        <v>100.0</v>
      </c>
      <c r="G90" s="224">
        <f t="shared" ref="G90:G91" si="64">ROUND(E90*F90,2)</f>
        <v>455400</v>
      </c>
      <c r="H90" s="223">
        <v>100.0</v>
      </c>
      <c r="I90" s="224">
        <f t="shared" ref="I90:I91" si="65">ROUND(E90*H90,2)</f>
        <v>455400</v>
      </c>
      <c r="J90" s="223">
        <v>0.0</v>
      </c>
      <c r="K90" s="224">
        <f t="shared" ref="K90:K91" si="66">ROUND(E90*J90,2)</f>
        <v>0</v>
      </c>
      <c r="L90" s="224">
        <v>21.0</v>
      </c>
      <c r="M90" s="224">
        <f t="shared" ref="M90:M91" si="67">G90*(1+L90/100)</f>
        <v>551034</v>
      </c>
      <c r="N90" s="222">
        <v>0.0</v>
      </c>
      <c r="O90" s="222">
        <f t="shared" ref="O90:O91" si="68">ROUND(E90*N90,2)</f>
        <v>0</v>
      </c>
      <c r="P90" s="222">
        <v>0.0</v>
      </c>
      <c r="Q90" s="222">
        <f t="shared" ref="Q90:Q91" si="69">ROUND(E90*P90,2)</f>
        <v>0</v>
      </c>
      <c r="R90" s="224"/>
      <c r="S90" s="224" t="s">
        <v>248</v>
      </c>
      <c r="T90" s="225" t="s">
        <v>249</v>
      </c>
      <c r="U90" s="210">
        <v>0.0</v>
      </c>
      <c r="V90" s="210">
        <f t="shared" ref="V90:V91" si="70">ROUND(E90*U90,2)</f>
        <v>0</v>
      </c>
      <c r="W90" s="210"/>
      <c r="X90" s="210" t="s">
        <v>266</v>
      </c>
      <c r="Y90" s="210" t="s">
        <v>202</v>
      </c>
      <c r="Z90" s="211"/>
      <c r="AA90" s="211"/>
      <c r="AB90" s="211"/>
      <c r="AC90" s="211"/>
      <c r="AD90" s="211"/>
      <c r="AE90" s="211"/>
      <c r="AF90" s="211"/>
      <c r="AG90" s="211" t="s">
        <v>267</v>
      </c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ht="12.0" customHeight="1" outlineLevel="1">
      <c r="A91" s="202">
        <v>48.0</v>
      </c>
      <c r="B91" s="203" t="s">
        <v>310</v>
      </c>
      <c r="C91" s="204" t="s">
        <v>311</v>
      </c>
      <c r="D91" s="205" t="s">
        <v>306</v>
      </c>
      <c r="E91" s="206">
        <v>0.03507</v>
      </c>
      <c r="F91" s="207">
        <v>57180.0</v>
      </c>
      <c r="G91" s="208">
        <f t="shared" si="64"/>
        <v>2005.3</v>
      </c>
      <c r="H91" s="207">
        <v>0.0</v>
      </c>
      <c r="I91" s="208">
        <f t="shared" si="65"/>
        <v>0</v>
      </c>
      <c r="J91" s="207">
        <v>57180.0</v>
      </c>
      <c r="K91" s="208">
        <f t="shared" si="66"/>
        <v>2005.3</v>
      </c>
      <c r="L91" s="208">
        <v>21.0</v>
      </c>
      <c r="M91" s="208">
        <f t="shared" si="67"/>
        <v>2426.413</v>
      </c>
      <c r="N91" s="206">
        <v>0.0</v>
      </c>
      <c r="O91" s="206">
        <f t="shared" si="68"/>
        <v>0</v>
      </c>
      <c r="P91" s="206">
        <v>0.0</v>
      </c>
      <c r="Q91" s="206">
        <f t="shared" si="69"/>
        <v>0</v>
      </c>
      <c r="R91" s="208"/>
      <c r="S91" s="208" t="s">
        <v>200</v>
      </c>
      <c r="T91" s="209" t="s">
        <v>200</v>
      </c>
      <c r="U91" s="210">
        <v>94.29</v>
      </c>
      <c r="V91" s="210">
        <f t="shared" si="70"/>
        <v>3.31</v>
      </c>
      <c r="W91" s="210"/>
      <c r="X91" s="210" t="s">
        <v>201</v>
      </c>
      <c r="Y91" s="210" t="s">
        <v>202</v>
      </c>
      <c r="Z91" s="211"/>
      <c r="AA91" s="211"/>
      <c r="AB91" s="211"/>
      <c r="AC91" s="211"/>
      <c r="AD91" s="211"/>
      <c r="AE91" s="211"/>
      <c r="AF91" s="211"/>
      <c r="AG91" s="211" t="s">
        <v>274</v>
      </c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</row>
    <row r="92" ht="12.0" customHeight="1" outlineLevel="2">
      <c r="A92" s="212"/>
      <c r="B92" s="213"/>
      <c r="C92" s="214" t="s">
        <v>729</v>
      </c>
      <c r="D92" s="215"/>
      <c r="E92" s="216">
        <v>0.02394</v>
      </c>
      <c r="F92" s="210"/>
      <c r="G92" s="210"/>
      <c r="H92" s="210"/>
      <c r="I92" s="210"/>
      <c r="J92" s="210"/>
      <c r="K92" s="210"/>
      <c r="L92" s="210"/>
      <c r="M92" s="210"/>
      <c r="N92" s="217"/>
      <c r="O92" s="217"/>
      <c r="P92" s="217"/>
      <c r="Q92" s="217"/>
      <c r="R92" s="210"/>
      <c r="S92" s="210"/>
      <c r="T92" s="210"/>
      <c r="U92" s="210"/>
      <c r="V92" s="210"/>
      <c r="W92" s="210"/>
      <c r="X92" s="210"/>
      <c r="Y92" s="210"/>
      <c r="Z92" s="211"/>
      <c r="AA92" s="211"/>
      <c r="AB92" s="211"/>
      <c r="AC92" s="211"/>
      <c r="AD92" s="211"/>
      <c r="AE92" s="211"/>
      <c r="AF92" s="211"/>
      <c r="AG92" s="211" t="s">
        <v>205</v>
      </c>
      <c r="AH92" s="211">
        <v>0.0</v>
      </c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ht="12.0" customHeight="1" outlineLevel="3">
      <c r="A93" s="212"/>
      <c r="B93" s="213"/>
      <c r="C93" s="214" t="s">
        <v>730</v>
      </c>
      <c r="D93" s="215"/>
      <c r="E93" s="216">
        <v>0.01113</v>
      </c>
      <c r="F93" s="210"/>
      <c r="G93" s="210"/>
      <c r="H93" s="210"/>
      <c r="I93" s="210"/>
      <c r="J93" s="210"/>
      <c r="K93" s="210"/>
      <c r="L93" s="210"/>
      <c r="M93" s="210"/>
      <c r="N93" s="217"/>
      <c r="O93" s="217"/>
      <c r="P93" s="217"/>
      <c r="Q93" s="217"/>
      <c r="R93" s="210"/>
      <c r="S93" s="210"/>
      <c r="T93" s="210"/>
      <c r="U93" s="210"/>
      <c r="V93" s="210"/>
      <c r="W93" s="210"/>
      <c r="X93" s="210"/>
      <c r="Y93" s="210"/>
      <c r="Z93" s="211"/>
      <c r="AA93" s="211"/>
      <c r="AB93" s="211"/>
      <c r="AC93" s="211"/>
      <c r="AD93" s="211"/>
      <c r="AE93" s="211"/>
      <c r="AF93" s="211"/>
      <c r="AG93" s="211" t="s">
        <v>205</v>
      </c>
      <c r="AH93" s="211">
        <v>0.0</v>
      </c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</row>
    <row r="94" ht="12.0" customHeight="1" outlineLevel="1">
      <c r="A94" s="218">
        <v>49.0</v>
      </c>
      <c r="B94" s="219" t="s">
        <v>313</v>
      </c>
      <c r="C94" s="220" t="s">
        <v>314</v>
      </c>
      <c r="D94" s="221" t="s">
        <v>306</v>
      </c>
      <c r="E94" s="222">
        <v>0.03507</v>
      </c>
      <c r="F94" s="223">
        <v>20480.0</v>
      </c>
      <c r="G94" s="224">
        <f t="shared" ref="G94:G95" si="71">ROUND(E94*F94,2)</f>
        <v>718.23</v>
      </c>
      <c r="H94" s="223">
        <v>20480.0</v>
      </c>
      <c r="I94" s="224">
        <f t="shared" ref="I94:I95" si="72">ROUND(E94*H94,2)</f>
        <v>718.23</v>
      </c>
      <c r="J94" s="223">
        <v>0.0</v>
      </c>
      <c r="K94" s="224">
        <f t="shared" ref="K94:K95" si="73">ROUND(E94*J94,2)</f>
        <v>0</v>
      </c>
      <c r="L94" s="224">
        <v>21.0</v>
      </c>
      <c r="M94" s="224">
        <f t="shared" ref="M94:M95" si="74">G94*(1+L94/100)</f>
        <v>869.0583</v>
      </c>
      <c r="N94" s="222">
        <v>0.0</v>
      </c>
      <c r="O94" s="222">
        <f t="shared" ref="O94:O95" si="75">ROUND(E94*N94,2)</f>
        <v>0</v>
      </c>
      <c r="P94" s="222">
        <v>0.0</v>
      </c>
      <c r="Q94" s="222">
        <f t="shared" ref="Q94:Q95" si="76">ROUND(E94*P94,2)</f>
        <v>0</v>
      </c>
      <c r="R94" s="224"/>
      <c r="S94" s="224" t="s">
        <v>248</v>
      </c>
      <c r="T94" s="225" t="s">
        <v>249</v>
      </c>
      <c r="U94" s="210">
        <v>0.0</v>
      </c>
      <c r="V94" s="210">
        <f t="shared" ref="V94:V95" si="77">ROUND(E94*U94,2)</f>
        <v>0</v>
      </c>
      <c r="W94" s="210"/>
      <c r="X94" s="210" t="s">
        <v>266</v>
      </c>
      <c r="Y94" s="210" t="s">
        <v>202</v>
      </c>
      <c r="Z94" s="211"/>
      <c r="AA94" s="211"/>
      <c r="AB94" s="211"/>
      <c r="AC94" s="211"/>
      <c r="AD94" s="211"/>
      <c r="AE94" s="211"/>
      <c r="AF94" s="211"/>
      <c r="AG94" s="211" t="s">
        <v>278</v>
      </c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ht="12.0" customHeight="1" outlineLevel="1">
      <c r="A95" s="202">
        <v>50.0</v>
      </c>
      <c r="B95" s="203" t="s">
        <v>679</v>
      </c>
      <c r="C95" s="204" t="s">
        <v>680</v>
      </c>
      <c r="D95" s="205" t="s">
        <v>238</v>
      </c>
      <c r="E95" s="206">
        <v>506.0</v>
      </c>
      <c r="F95" s="207">
        <v>98.8</v>
      </c>
      <c r="G95" s="208">
        <f t="shared" si="71"/>
        <v>49992.8</v>
      </c>
      <c r="H95" s="207">
        <v>0.0</v>
      </c>
      <c r="I95" s="208">
        <f t="shared" si="72"/>
        <v>0</v>
      </c>
      <c r="J95" s="207">
        <v>98.8</v>
      </c>
      <c r="K95" s="208">
        <f t="shared" si="73"/>
        <v>49992.8</v>
      </c>
      <c r="L95" s="208">
        <v>21.0</v>
      </c>
      <c r="M95" s="208">
        <f t="shared" si="74"/>
        <v>60491.288</v>
      </c>
      <c r="N95" s="206">
        <v>0.0</v>
      </c>
      <c r="O95" s="206">
        <f t="shared" si="75"/>
        <v>0</v>
      </c>
      <c r="P95" s="206">
        <v>0.0</v>
      </c>
      <c r="Q95" s="206">
        <f t="shared" si="76"/>
        <v>0</v>
      </c>
      <c r="R95" s="208"/>
      <c r="S95" s="208" t="s">
        <v>200</v>
      </c>
      <c r="T95" s="209" t="s">
        <v>200</v>
      </c>
      <c r="U95" s="210">
        <v>0.16</v>
      </c>
      <c r="V95" s="210">
        <f t="shared" si="77"/>
        <v>80.96</v>
      </c>
      <c r="W95" s="210"/>
      <c r="X95" s="210" t="s">
        <v>201</v>
      </c>
      <c r="Y95" s="210" t="s">
        <v>202</v>
      </c>
      <c r="Z95" s="211"/>
      <c r="AA95" s="211"/>
      <c r="AB95" s="211"/>
      <c r="AC95" s="211"/>
      <c r="AD95" s="211"/>
      <c r="AE95" s="211"/>
      <c r="AF95" s="211"/>
      <c r="AG95" s="211" t="s">
        <v>203</v>
      </c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ht="12.0" customHeight="1" outlineLevel="2">
      <c r="A96" s="212"/>
      <c r="B96" s="213"/>
      <c r="C96" s="214" t="s">
        <v>715</v>
      </c>
      <c r="D96" s="215"/>
      <c r="E96" s="216">
        <v>506.0</v>
      </c>
      <c r="F96" s="210"/>
      <c r="G96" s="210"/>
      <c r="H96" s="210"/>
      <c r="I96" s="210"/>
      <c r="J96" s="210"/>
      <c r="K96" s="210"/>
      <c r="L96" s="210"/>
      <c r="M96" s="210"/>
      <c r="N96" s="217"/>
      <c r="O96" s="217"/>
      <c r="P96" s="217"/>
      <c r="Q96" s="217"/>
      <c r="R96" s="210"/>
      <c r="S96" s="210"/>
      <c r="T96" s="210"/>
      <c r="U96" s="210"/>
      <c r="V96" s="210"/>
      <c r="W96" s="210"/>
      <c r="X96" s="210"/>
      <c r="Y96" s="210"/>
      <c r="Z96" s="211"/>
      <c r="AA96" s="211"/>
      <c r="AB96" s="211"/>
      <c r="AC96" s="211"/>
      <c r="AD96" s="211"/>
      <c r="AE96" s="211"/>
      <c r="AF96" s="211"/>
      <c r="AG96" s="211" t="s">
        <v>205</v>
      </c>
      <c r="AH96" s="211">
        <v>0.0</v>
      </c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</row>
    <row r="97" ht="12.0" customHeight="1" outlineLevel="1">
      <c r="A97" s="202">
        <v>51.0</v>
      </c>
      <c r="B97" s="203" t="s">
        <v>682</v>
      </c>
      <c r="C97" s="204" t="s">
        <v>683</v>
      </c>
      <c r="D97" s="205" t="s">
        <v>199</v>
      </c>
      <c r="E97" s="206">
        <v>55.66</v>
      </c>
      <c r="F97" s="207">
        <v>965.0</v>
      </c>
      <c r="G97" s="208">
        <f>ROUND(E97*F97,2)</f>
        <v>53711.9</v>
      </c>
      <c r="H97" s="207">
        <v>965.0</v>
      </c>
      <c r="I97" s="208">
        <f>ROUND(E97*H97,2)</f>
        <v>53711.9</v>
      </c>
      <c r="J97" s="207">
        <v>0.0</v>
      </c>
      <c r="K97" s="208">
        <f>ROUND(E97*J97,2)</f>
        <v>0</v>
      </c>
      <c r="L97" s="208">
        <v>21.0</v>
      </c>
      <c r="M97" s="208">
        <f>G97*(1+L97/100)</f>
        <v>64991.399</v>
      </c>
      <c r="N97" s="206">
        <v>0.6</v>
      </c>
      <c r="O97" s="206">
        <f>ROUND(E97*N97,2)</f>
        <v>33.4</v>
      </c>
      <c r="P97" s="206">
        <v>0.0</v>
      </c>
      <c r="Q97" s="206">
        <f>ROUND(E97*P97,2)</f>
        <v>0</v>
      </c>
      <c r="R97" s="208" t="s">
        <v>300</v>
      </c>
      <c r="S97" s="208" t="s">
        <v>200</v>
      </c>
      <c r="T97" s="209" t="s">
        <v>200</v>
      </c>
      <c r="U97" s="210">
        <v>0.0</v>
      </c>
      <c r="V97" s="210">
        <f>ROUND(E97*U97,2)</f>
        <v>0</v>
      </c>
      <c r="W97" s="210"/>
      <c r="X97" s="210" t="s">
        <v>266</v>
      </c>
      <c r="Y97" s="210" t="s">
        <v>202</v>
      </c>
      <c r="Z97" s="211"/>
      <c r="AA97" s="211"/>
      <c r="AB97" s="211"/>
      <c r="AC97" s="211"/>
      <c r="AD97" s="211"/>
      <c r="AE97" s="211"/>
      <c r="AF97" s="211"/>
      <c r="AG97" s="211" t="s">
        <v>267</v>
      </c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</row>
    <row r="98" ht="12.0" customHeight="1" outlineLevel="2">
      <c r="A98" s="212"/>
      <c r="B98" s="213"/>
      <c r="C98" s="214" t="s">
        <v>731</v>
      </c>
      <c r="D98" s="215"/>
      <c r="E98" s="216">
        <v>55.66</v>
      </c>
      <c r="F98" s="210"/>
      <c r="G98" s="210"/>
      <c r="H98" s="210"/>
      <c r="I98" s="210"/>
      <c r="J98" s="210"/>
      <c r="K98" s="210"/>
      <c r="L98" s="210"/>
      <c r="M98" s="210"/>
      <c r="N98" s="217"/>
      <c r="O98" s="217"/>
      <c r="P98" s="217"/>
      <c r="Q98" s="217"/>
      <c r="R98" s="210"/>
      <c r="S98" s="210"/>
      <c r="T98" s="210"/>
      <c r="U98" s="210"/>
      <c r="V98" s="210"/>
      <c r="W98" s="210"/>
      <c r="X98" s="210"/>
      <c r="Y98" s="210"/>
      <c r="Z98" s="211"/>
      <c r="AA98" s="211"/>
      <c r="AB98" s="211"/>
      <c r="AC98" s="211"/>
      <c r="AD98" s="211"/>
      <c r="AE98" s="211"/>
      <c r="AF98" s="211"/>
      <c r="AG98" s="211" t="s">
        <v>205</v>
      </c>
      <c r="AH98" s="211">
        <v>0.0</v>
      </c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</row>
    <row r="99" ht="12.0" customHeight="1" outlineLevel="1">
      <c r="A99" s="218">
        <v>52.0</v>
      </c>
      <c r="B99" s="219" t="s">
        <v>315</v>
      </c>
      <c r="C99" s="220" t="s">
        <v>316</v>
      </c>
      <c r="D99" s="221" t="s">
        <v>238</v>
      </c>
      <c r="E99" s="222">
        <v>1594.13</v>
      </c>
      <c r="F99" s="223">
        <v>1.1</v>
      </c>
      <c r="G99" s="224">
        <f t="shared" ref="G99:G100" si="78">ROUND(E99*F99,2)</f>
        <v>1753.54</v>
      </c>
      <c r="H99" s="223">
        <v>0.0</v>
      </c>
      <c r="I99" s="224">
        <f t="shared" ref="I99:I100" si="79">ROUND(E99*H99,2)</f>
        <v>0</v>
      </c>
      <c r="J99" s="223">
        <v>1.1</v>
      </c>
      <c r="K99" s="224">
        <f t="shared" ref="K99:K100" si="80">ROUND(E99*J99,2)</f>
        <v>1753.54</v>
      </c>
      <c r="L99" s="224">
        <v>21.0</v>
      </c>
      <c r="M99" s="224">
        <f t="shared" ref="M99:M100" si="81">G99*(1+L99/100)</f>
        <v>2121.7834</v>
      </c>
      <c r="N99" s="222">
        <v>0.0</v>
      </c>
      <c r="O99" s="222">
        <f t="shared" ref="O99:O100" si="82">ROUND(E99*N99,2)</f>
        <v>0</v>
      </c>
      <c r="P99" s="222">
        <v>0.0</v>
      </c>
      <c r="Q99" s="222">
        <f t="shared" ref="Q99:Q100" si="83">ROUND(E99*P99,2)</f>
        <v>0</v>
      </c>
      <c r="R99" s="224"/>
      <c r="S99" s="224" t="s">
        <v>200</v>
      </c>
      <c r="T99" s="225" t="s">
        <v>200</v>
      </c>
      <c r="U99" s="210">
        <v>0.001</v>
      </c>
      <c r="V99" s="210">
        <f t="shared" ref="V99:V100" si="84">ROUND(E99*U99,2)</f>
        <v>1.59</v>
      </c>
      <c r="W99" s="210"/>
      <c r="X99" s="210" t="s">
        <v>201</v>
      </c>
      <c r="Y99" s="210" t="s">
        <v>202</v>
      </c>
      <c r="Z99" s="211"/>
      <c r="AA99" s="211"/>
      <c r="AB99" s="211"/>
      <c r="AC99" s="211"/>
      <c r="AD99" s="211"/>
      <c r="AE99" s="211"/>
      <c r="AF99" s="211"/>
      <c r="AG99" s="211" t="s">
        <v>274</v>
      </c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</row>
    <row r="100" ht="12.0" customHeight="1" outlineLevel="1">
      <c r="A100" s="202">
        <v>53.0</v>
      </c>
      <c r="B100" s="203" t="s">
        <v>709</v>
      </c>
      <c r="C100" s="204" t="s">
        <v>710</v>
      </c>
      <c r="D100" s="205" t="s">
        <v>199</v>
      </c>
      <c r="E100" s="206">
        <v>174.593</v>
      </c>
      <c r="F100" s="207">
        <v>219.0</v>
      </c>
      <c r="G100" s="208">
        <f t="shared" si="78"/>
        <v>38235.87</v>
      </c>
      <c r="H100" s="207">
        <v>60.91</v>
      </c>
      <c r="I100" s="208">
        <f t="shared" si="79"/>
        <v>10634.46</v>
      </c>
      <c r="J100" s="207">
        <v>158.09</v>
      </c>
      <c r="K100" s="208">
        <f t="shared" si="80"/>
        <v>27601.41</v>
      </c>
      <c r="L100" s="208">
        <v>21.0</v>
      </c>
      <c r="M100" s="208">
        <f t="shared" si="81"/>
        <v>46265.4027</v>
      </c>
      <c r="N100" s="206">
        <v>0.0</v>
      </c>
      <c r="O100" s="206">
        <f t="shared" si="82"/>
        <v>0</v>
      </c>
      <c r="P100" s="206">
        <v>0.0</v>
      </c>
      <c r="Q100" s="206">
        <f t="shared" si="83"/>
        <v>0</v>
      </c>
      <c r="R100" s="208"/>
      <c r="S100" s="208" t="s">
        <v>200</v>
      </c>
      <c r="T100" s="209" t="s">
        <v>200</v>
      </c>
      <c r="U100" s="210">
        <v>0.26</v>
      </c>
      <c r="V100" s="210">
        <f t="shared" si="84"/>
        <v>45.39</v>
      </c>
      <c r="W100" s="210"/>
      <c r="X100" s="210" t="s">
        <v>201</v>
      </c>
      <c r="Y100" s="210" t="s">
        <v>202</v>
      </c>
      <c r="Z100" s="211"/>
      <c r="AA100" s="211"/>
      <c r="AB100" s="211"/>
      <c r="AC100" s="211"/>
      <c r="AD100" s="211"/>
      <c r="AE100" s="211"/>
      <c r="AF100" s="211"/>
      <c r="AG100" s="211" t="s">
        <v>203</v>
      </c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</row>
    <row r="101" ht="12.0" customHeight="1" outlineLevel="2">
      <c r="A101" s="212"/>
      <c r="B101" s="213"/>
      <c r="C101" s="214" t="s">
        <v>732</v>
      </c>
      <c r="D101" s="215"/>
      <c r="E101" s="216">
        <v>108.813</v>
      </c>
      <c r="F101" s="210"/>
      <c r="G101" s="210"/>
      <c r="H101" s="210"/>
      <c r="I101" s="210"/>
      <c r="J101" s="210"/>
      <c r="K101" s="210"/>
      <c r="L101" s="210"/>
      <c r="M101" s="210"/>
      <c r="N101" s="217"/>
      <c r="O101" s="217"/>
      <c r="P101" s="217"/>
      <c r="Q101" s="217"/>
      <c r="R101" s="210"/>
      <c r="S101" s="210"/>
      <c r="T101" s="210"/>
      <c r="U101" s="210"/>
      <c r="V101" s="210"/>
      <c r="W101" s="210"/>
      <c r="X101" s="210"/>
      <c r="Y101" s="210"/>
      <c r="Z101" s="211"/>
      <c r="AA101" s="211"/>
      <c r="AB101" s="211"/>
      <c r="AC101" s="211"/>
      <c r="AD101" s="211"/>
      <c r="AE101" s="211"/>
      <c r="AF101" s="211"/>
      <c r="AG101" s="211" t="s">
        <v>205</v>
      </c>
      <c r="AH101" s="211">
        <v>0.0</v>
      </c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</row>
    <row r="102" ht="12.0" customHeight="1" outlineLevel="3">
      <c r="A102" s="212"/>
      <c r="B102" s="213"/>
      <c r="C102" s="214" t="s">
        <v>733</v>
      </c>
      <c r="D102" s="215"/>
      <c r="E102" s="216">
        <v>65.78</v>
      </c>
      <c r="F102" s="210"/>
      <c r="G102" s="210"/>
      <c r="H102" s="210"/>
      <c r="I102" s="210"/>
      <c r="J102" s="210"/>
      <c r="K102" s="210"/>
      <c r="L102" s="210"/>
      <c r="M102" s="210"/>
      <c r="N102" s="217"/>
      <c r="O102" s="217"/>
      <c r="P102" s="217"/>
      <c r="Q102" s="217"/>
      <c r="R102" s="210"/>
      <c r="S102" s="210"/>
      <c r="T102" s="210"/>
      <c r="U102" s="210"/>
      <c r="V102" s="210"/>
      <c r="W102" s="210"/>
      <c r="X102" s="210"/>
      <c r="Y102" s="210"/>
      <c r="Z102" s="211"/>
      <c r="AA102" s="211"/>
      <c r="AB102" s="211"/>
      <c r="AC102" s="211"/>
      <c r="AD102" s="211"/>
      <c r="AE102" s="211"/>
      <c r="AF102" s="211"/>
      <c r="AG102" s="211" t="s">
        <v>205</v>
      </c>
      <c r="AH102" s="211">
        <v>0.0</v>
      </c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</row>
    <row r="103" ht="12.0" customHeight="1" outlineLevel="1">
      <c r="A103" s="218">
        <v>54.0</v>
      </c>
      <c r="B103" s="219" t="s">
        <v>688</v>
      </c>
      <c r="C103" s="220" t="s">
        <v>689</v>
      </c>
      <c r="D103" s="221" t="s">
        <v>199</v>
      </c>
      <c r="E103" s="222">
        <v>174.593</v>
      </c>
      <c r="F103" s="223">
        <v>1003.0</v>
      </c>
      <c r="G103" s="224">
        <f t="shared" ref="G103:G104" si="85">ROUND(E103*F103,2)</f>
        <v>175116.78</v>
      </c>
      <c r="H103" s="223">
        <v>0.0</v>
      </c>
      <c r="I103" s="224">
        <f t="shared" ref="I103:I104" si="86">ROUND(E103*H103,2)</f>
        <v>0</v>
      </c>
      <c r="J103" s="223">
        <v>1003.0</v>
      </c>
      <c r="K103" s="224">
        <f t="shared" ref="K103:K104" si="87">ROUND(E103*J103,2)</f>
        <v>175116.78</v>
      </c>
      <c r="L103" s="224">
        <v>21.0</v>
      </c>
      <c r="M103" s="224">
        <f t="shared" ref="M103:M104" si="88">G103*(1+L103/100)</f>
        <v>211891.3038</v>
      </c>
      <c r="N103" s="222">
        <v>0.0</v>
      </c>
      <c r="O103" s="222">
        <f t="shared" ref="O103:O104" si="89">ROUND(E103*N103,2)</f>
        <v>0</v>
      </c>
      <c r="P103" s="222">
        <v>0.0</v>
      </c>
      <c r="Q103" s="222">
        <f t="shared" ref="Q103:Q104" si="90">ROUND(E103*P103,2)</f>
        <v>0</v>
      </c>
      <c r="R103" s="224"/>
      <c r="S103" s="224" t="s">
        <v>200</v>
      </c>
      <c r="T103" s="225" t="s">
        <v>200</v>
      </c>
      <c r="U103" s="210">
        <v>0.88</v>
      </c>
      <c r="V103" s="210">
        <f t="shared" ref="V103:V104" si="91">ROUND(E103*U103,2)</f>
        <v>153.64</v>
      </c>
      <c r="W103" s="210"/>
      <c r="X103" s="210" t="s">
        <v>201</v>
      </c>
      <c r="Y103" s="210" t="s">
        <v>202</v>
      </c>
      <c r="Z103" s="211"/>
      <c r="AA103" s="211"/>
      <c r="AB103" s="211"/>
      <c r="AC103" s="211"/>
      <c r="AD103" s="211"/>
      <c r="AE103" s="211"/>
      <c r="AF103" s="211"/>
      <c r="AG103" s="211" t="s">
        <v>203</v>
      </c>
      <c r="AH103" s="21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</row>
    <row r="104" ht="12.0" customHeight="1" outlineLevel="1">
      <c r="A104" s="202">
        <v>55.0</v>
      </c>
      <c r="B104" s="203" t="s">
        <v>734</v>
      </c>
      <c r="C104" s="204" t="s">
        <v>735</v>
      </c>
      <c r="D104" s="205" t="s">
        <v>238</v>
      </c>
      <c r="E104" s="206">
        <v>1088.13</v>
      </c>
      <c r="F104" s="207">
        <v>17.3</v>
      </c>
      <c r="G104" s="208">
        <f t="shared" si="85"/>
        <v>18824.65</v>
      </c>
      <c r="H104" s="207">
        <v>0.0</v>
      </c>
      <c r="I104" s="208">
        <f t="shared" si="86"/>
        <v>0</v>
      </c>
      <c r="J104" s="207">
        <v>17.3</v>
      </c>
      <c r="K104" s="208">
        <f t="shared" si="87"/>
        <v>18824.65</v>
      </c>
      <c r="L104" s="208">
        <v>21.0</v>
      </c>
      <c r="M104" s="208">
        <f t="shared" si="88"/>
        <v>22777.8265</v>
      </c>
      <c r="N104" s="206">
        <v>0.0</v>
      </c>
      <c r="O104" s="206">
        <f t="shared" si="89"/>
        <v>0</v>
      </c>
      <c r="P104" s="206">
        <v>0.0</v>
      </c>
      <c r="Q104" s="206">
        <f t="shared" si="90"/>
        <v>0</v>
      </c>
      <c r="R104" s="208"/>
      <c r="S104" s="208" t="s">
        <v>200</v>
      </c>
      <c r="T104" s="209" t="s">
        <v>200</v>
      </c>
      <c r="U104" s="210">
        <v>0.025</v>
      </c>
      <c r="V104" s="210">
        <f t="shared" si="91"/>
        <v>27.2</v>
      </c>
      <c r="W104" s="210"/>
      <c r="X104" s="210" t="s">
        <v>201</v>
      </c>
      <c r="Y104" s="210" t="s">
        <v>202</v>
      </c>
      <c r="Z104" s="211"/>
      <c r="AA104" s="211"/>
      <c r="AB104" s="211"/>
      <c r="AC104" s="211"/>
      <c r="AD104" s="211"/>
      <c r="AE104" s="211"/>
      <c r="AF104" s="211"/>
      <c r="AG104" s="211" t="s">
        <v>203</v>
      </c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</row>
    <row r="105" ht="12.0" customHeight="1" outlineLevel="2">
      <c r="A105" s="212"/>
      <c r="B105" s="213"/>
      <c r="C105" s="214" t="s">
        <v>714</v>
      </c>
      <c r="D105" s="215"/>
      <c r="E105" s="216">
        <v>1088.13</v>
      </c>
      <c r="F105" s="210"/>
      <c r="G105" s="210"/>
      <c r="H105" s="210"/>
      <c r="I105" s="210"/>
      <c r="J105" s="210"/>
      <c r="K105" s="210"/>
      <c r="L105" s="210"/>
      <c r="M105" s="210"/>
      <c r="N105" s="217"/>
      <c r="O105" s="217"/>
      <c r="P105" s="217"/>
      <c r="Q105" s="217"/>
      <c r="R105" s="210"/>
      <c r="S105" s="210"/>
      <c r="T105" s="210"/>
      <c r="U105" s="210"/>
      <c r="V105" s="210"/>
      <c r="W105" s="210"/>
      <c r="X105" s="210"/>
      <c r="Y105" s="210"/>
      <c r="Z105" s="211"/>
      <c r="AA105" s="211"/>
      <c r="AB105" s="211"/>
      <c r="AC105" s="211"/>
      <c r="AD105" s="211"/>
      <c r="AE105" s="211"/>
      <c r="AF105" s="211"/>
      <c r="AG105" s="211" t="s">
        <v>205</v>
      </c>
      <c r="AH105" s="211">
        <v>0.0</v>
      </c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</row>
    <row r="106" ht="12.0" customHeight="1" outlineLevel="1">
      <c r="A106" s="202">
        <v>56.0</v>
      </c>
      <c r="B106" s="203" t="s">
        <v>318</v>
      </c>
      <c r="C106" s="204" t="s">
        <v>736</v>
      </c>
      <c r="D106" s="205" t="s">
        <v>238</v>
      </c>
      <c r="E106" s="206">
        <v>15974.13</v>
      </c>
      <c r="F106" s="207">
        <v>3.6</v>
      </c>
      <c r="G106" s="208">
        <f>ROUND(E106*F106,2)</f>
        <v>57506.87</v>
      </c>
      <c r="H106" s="207">
        <v>0.0</v>
      </c>
      <c r="I106" s="208">
        <f>ROUND(E106*H106,2)</f>
        <v>0</v>
      </c>
      <c r="J106" s="207">
        <v>3.6</v>
      </c>
      <c r="K106" s="208">
        <f>ROUND(E106*J106,2)</f>
        <v>57506.87</v>
      </c>
      <c r="L106" s="208">
        <v>21.0</v>
      </c>
      <c r="M106" s="208">
        <f>G106*(1+L106/100)</f>
        <v>69583.3127</v>
      </c>
      <c r="N106" s="206">
        <v>0.0</v>
      </c>
      <c r="O106" s="206">
        <f>ROUND(E106*N106,2)</f>
        <v>0</v>
      </c>
      <c r="P106" s="206">
        <v>0.0</v>
      </c>
      <c r="Q106" s="206">
        <f>ROUND(E106*P106,2)</f>
        <v>0</v>
      </c>
      <c r="R106" s="208"/>
      <c r="S106" s="208" t="s">
        <v>248</v>
      </c>
      <c r="T106" s="209" t="s">
        <v>249</v>
      </c>
      <c r="U106" s="210">
        <v>0.0</v>
      </c>
      <c r="V106" s="210">
        <f>ROUND(E106*U106,2)</f>
        <v>0</v>
      </c>
      <c r="W106" s="210"/>
      <c r="X106" s="210" t="s">
        <v>201</v>
      </c>
      <c r="Y106" s="210" t="s">
        <v>202</v>
      </c>
      <c r="Z106" s="211"/>
      <c r="AA106" s="211"/>
      <c r="AB106" s="211"/>
      <c r="AC106" s="211"/>
      <c r="AD106" s="211"/>
      <c r="AE106" s="211"/>
      <c r="AF106" s="211"/>
      <c r="AG106" s="211" t="s">
        <v>203</v>
      </c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</row>
    <row r="107" ht="12.0" customHeight="1" outlineLevel="2">
      <c r="A107" s="212"/>
      <c r="B107" s="213"/>
      <c r="C107" s="240" t="s">
        <v>713</v>
      </c>
      <c r="D107" s="30"/>
      <c r="E107" s="30"/>
      <c r="F107" s="30"/>
      <c r="G107" s="30"/>
      <c r="H107" s="210"/>
      <c r="I107" s="210"/>
      <c r="J107" s="210"/>
      <c r="K107" s="210"/>
      <c r="L107" s="210"/>
      <c r="M107" s="210"/>
      <c r="N107" s="217"/>
      <c r="O107" s="217"/>
      <c r="P107" s="217"/>
      <c r="Q107" s="217"/>
      <c r="R107" s="210"/>
      <c r="S107" s="210"/>
      <c r="T107" s="210"/>
      <c r="U107" s="210"/>
      <c r="V107" s="210"/>
      <c r="W107" s="210"/>
      <c r="X107" s="210"/>
      <c r="Y107" s="210"/>
      <c r="Z107" s="211"/>
      <c r="AA107" s="211"/>
      <c r="AB107" s="211"/>
      <c r="AC107" s="211"/>
      <c r="AD107" s="211"/>
      <c r="AE107" s="211"/>
      <c r="AF107" s="211"/>
      <c r="AG107" s="211" t="s">
        <v>280</v>
      </c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</row>
    <row r="108" ht="12.0" customHeight="1">
      <c r="A108" s="194" t="s">
        <v>195</v>
      </c>
      <c r="B108" s="195" t="s">
        <v>143</v>
      </c>
      <c r="C108" s="196" t="s">
        <v>144</v>
      </c>
      <c r="D108" s="197"/>
      <c r="E108" s="198"/>
      <c r="F108" s="199"/>
      <c r="G108" s="199">
        <f>SUMIF(AG109,"&lt;&gt;NOR",G109)</f>
        <v>57990.53</v>
      </c>
      <c r="H108" s="199"/>
      <c r="I108" s="199">
        <f>SUM(I109)</f>
        <v>0</v>
      </c>
      <c r="J108" s="199"/>
      <c r="K108" s="199">
        <f>SUM(K109)</f>
        <v>57990.53</v>
      </c>
      <c r="L108" s="199"/>
      <c r="M108" s="199">
        <f>SUM(M109)</f>
        <v>70168.5413</v>
      </c>
      <c r="N108" s="198"/>
      <c r="O108" s="198">
        <f>SUM(O109)</f>
        <v>0</v>
      </c>
      <c r="P108" s="198"/>
      <c r="Q108" s="198">
        <f>SUM(Q109)</f>
        <v>0</v>
      </c>
      <c r="R108" s="199"/>
      <c r="S108" s="199"/>
      <c r="T108" s="200"/>
      <c r="U108" s="201"/>
      <c r="V108" s="201">
        <f>SUM(V109)</f>
        <v>69.68</v>
      </c>
      <c r="W108" s="201"/>
      <c r="X108" s="201"/>
      <c r="Y108" s="201"/>
      <c r="AG108" s="151" t="s">
        <v>196</v>
      </c>
    </row>
    <row r="109" ht="12.0" customHeight="1" outlineLevel="1">
      <c r="A109" s="202">
        <v>57.0</v>
      </c>
      <c r="B109" s="203" t="s">
        <v>411</v>
      </c>
      <c r="C109" s="204" t="s">
        <v>412</v>
      </c>
      <c r="D109" s="205" t="s">
        <v>306</v>
      </c>
      <c r="E109" s="206">
        <v>36.19883</v>
      </c>
      <c r="F109" s="207">
        <v>1602.0</v>
      </c>
      <c r="G109" s="208">
        <f>ROUND(E109*F109,2)</f>
        <v>57990.53</v>
      </c>
      <c r="H109" s="207">
        <v>0.0</v>
      </c>
      <c r="I109" s="208">
        <f>ROUND(E109*H109,2)</f>
        <v>0</v>
      </c>
      <c r="J109" s="207">
        <v>1602.0</v>
      </c>
      <c r="K109" s="208">
        <f>ROUND(E109*J109,2)</f>
        <v>57990.53</v>
      </c>
      <c r="L109" s="208">
        <v>21.0</v>
      </c>
      <c r="M109" s="208">
        <f>G109*(1+L109/100)</f>
        <v>70168.5413</v>
      </c>
      <c r="N109" s="206">
        <v>0.0</v>
      </c>
      <c r="O109" s="206">
        <f>ROUND(E109*N109,2)</f>
        <v>0</v>
      </c>
      <c r="P109" s="206">
        <v>0.0</v>
      </c>
      <c r="Q109" s="206">
        <f>ROUND(E109*P109,2)</f>
        <v>0</v>
      </c>
      <c r="R109" s="208"/>
      <c r="S109" s="208" t="s">
        <v>200</v>
      </c>
      <c r="T109" s="209" t="s">
        <v>200</v>
      </c>
      <c r="U109" s="210">
        <v>1.925</v>
      </c>
      <c r="V109" s="210">
        <f>ROUND(E109*U109,2)</f>
        <v>69.68</v>
      </c>
      <c r="W109" s="210"/>
      <c r="X109" s="210" t="s">
        <v>330</v>
      </c>
      <c r="Y109" s="210" t="s">
        <v>202</v>
      </c>
      <c r="Z109" s="211"/>
      <c r="AA109" s="211"/>
      <c r="AB109" s="211"/>
      <c r="AC109" s="211"/>
      <c r="AD109" s="211"/>
      <c r="AE109" s="211"/>
      <c r="AF109" s="211"/>
      <c r="AG109" s="211" t="s">
        <v>331</v>
      </c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211"/>
      <c r="BE109" s="211"/>
      <c r="BF109" s="211"/>
      <c r="BG109" s="211"/>
      <c r="BH109" s="211"/>
    </row>
    <row r="110" ht="12.0" customHeight="1">
      <c r="A110" s="174"/>
      <c r="B110" s="178"/>
      <c r="C110" s="226"/>
      <c r="D110" s="180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AE110" s="151">
        <v>12.0</v>
      </c>
      <c r="AF110" s="151">
        <v>21.0</v>
      </c>
      <c r="AG110" s="151" t="s">
        <v>181</v>
      </c>
    </row>
    <row r="111" ht="12.0" customHeight="1">
      <c r="A111" s="227"/>
      <c r="B111" s="228" t="s">
        <v>14</v>
      </c>
      <c r="C111" s="229"/>
      <c r="D111" s="230"/>
      <c r="E111" s="231"/>
      <c r="F111" s="231"/>
      <c r="G111" s="232">
        <f>G8+G45+G67+G108</f>
        <v>1583434.4</v>
      </c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AE111" s="151">
        <f>SUMIF(L7:L109,AE110,G7:G109)</f>
        <v>0</v>
      </c>
      <c r="AF111" s="151">
        <f>SUMIF(L7:L109,AF110,G7:G109)</f>
        <v>1583434.4</v>
      </c>
      <c r="AG111" s="151" t="s">
        <v>224</v>
      </c>
    </row>
    <row r="112" ht="12.0" customHeight="1">
      <c r="A112" s="174"/>
      <c r="B112" s="178"/>
      <c r="C112" s="226"/>
      <c r="D112" s="180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</row>
    <row r="113" ht="12.0" customHeight="1">
      <c r="A113" s="174"/>
      <c r="B113" s="178"/>
      <c r="C113" s="226"/>
      <c r="D113" s="180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</row>
    <row r="114" ht="12.0" customHeight="1">
      <c r="A114" s="174" t="s">
        <v>225</v>
      </c>
      <c r="D114" s="180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</row>
    <row r="115" ht="12.0" customHeight="1">
      <c r="A115" s="233"/>
      <c r="B115" s="30"/>
      <c r="C115" s="30"/>
      <c r="D115" s="30"/>
      <c r="E115" s="30"/>
      <c r="F115" s="30"/>
      <c r="G115" s="23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AG115" s="151" t="s">
        <v>226</v>
      </c>
    </row>
    <row r="116" ht="12.0" customHeight="1">
      <c r="A116" s="235"/>
      <c r="G116" s="236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</row>
    <row r="117" ht="12.0" customHeight="1">
      <c r="A117" s="235"/>
      <c r="G117" s="236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</row>
    <row r="118" ht="12.0" customHeight="1">
      <c r="A118" s="235"/>
      <c r="G118" s="236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</row>
    <row r="119" ht="12.0" customHeight="1">
      <c r="A119" s="237"/>
      <c r="B119" s="41"/>
      <c r="C119" s="41"/>
      <c r="D119" s="41"/>
      <c r="E119" s="41"/>
      <c r="F119" s="41"/>
      <c r="G119" s="238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</row>
    <row r="120" ht="12.0" customHeight="1">
      <c r="A120" s="174"/>
      <c r="B120" s="178"/>
      <c r="C120" s="226"/>
      <c r="D120" s="180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</row>
    <row r="121" ht="12.0" customHeight="1">
      <c r="B121" s="183"/>
      <c r="C121" s="239"/>
      <c r="D121" s="123"/>
      <c r="AG121" s="151" t="s">
        <v>227</v>
      </c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  <c r="D241" s="123"/>
    </row>
    <row r="242" ht="12.0" customHeight="1">
      <c r="B242" s="183"/>
      <c r="C242" s="183"/>
      <c r="D242" s="123"/>
    </row>
    <row r="243" ht="12.0" customHeight="1">
      <c r="B243" s="183"/>
      <c r="C243" s="183"/>
      <c r="D243" s="123"/>
    </row>
    <row r="244" ht="12.0" customHeight="1">
      <c r="B244" s="183"/>
      <c r="C244" s="183"/>
      <c r="D244" s="123"/>
    </row>
    <row r="245" ht="12.0" customHeight="1">
      <c r="B245" s="183"/>
      <c r="C245" s="183"/>
      <c r="D245" s="123"/>
    </row>
    <row r="246" ht="12.0" customHeight="1">
      <c r="B246" s="183"/>
      <c r="C246" s="183"/>
      <c r="D246" s="123"/>
    </row>
    <row r="247" ht="12.0" customHeight="1">
      <c r="B247" s="183"/>
      <c r="C247" s="183"/>
      <c r="D247" s="123"/>
    </row>
    <row r="248" ht="12.0" customHeight="1">
      <c r="B248" s="183"/>
      <c r="C248" s="183"/>
      <c r="D248" s="123"/>
    </row>
    <row r="249" ht="12.0" customHeight="1">
      <c r="B249" s="183"/>
      <c r="C249" s="183"/>
      <c r="D249" s="123"/>
    </row>
    <row r="250" ht="12.0" customHeight="1">
      <c r="B250" s="183"/>
      <c r="C250" s="183"/>
      <c r="D250" s="123"/>
    </row>
    <row r="251" ht="12.0" customHeight="1">
      <c r="B251" s="183"/>
      <c r="C251" s="183"/>
      <c r="D251" s="123"/>
    </row>
    <row r="252" ht="12.0" customHeight="1">
      <c r="B252" s="183"/>
      <c r="C252" s="183"/>
      <c r="D252" s="123"/>
    </row>
    <row r="253" ht="12.0" customHeight="1">
      <c r="B253" s="183"/>
      <c r="C253" s="183"/>
      <c r="D253" s="123"/>
    </row>
    <row r="254" ht="12.0" customHeight="1">
      <c r="B254" s="183"/>
      <c r="C254" s="183"/>
      <c r="D254" s="123"/>
    </row>
    <row r="255" ht="12.0" customHeight="1">
      <c r="B255" s="183"/>
      <c r="C255" s="183"/>
      <c r="D255" s="123"/>
    </row>
    <row r="256" ht="12.0" customHeight="1">
      <c r="B256" s="183"/>
      <c r="C256" s="183"/>
      <c r="D256" s="123"/>
    </row>
    <row r="257" ht="12.0" customHeight="1">
      <c r="B257" s="183"/>
      <c r="C257" s="183"/>
      <c r="D257" s="123"/>
    </row>
    <row r="258" ht="12.0" customHeight="1">
      <c r="B258" s="183"/>
      <c r="C258" s="183"/>
      <c r="D258" s="123"/>
    </row>
    <row r="259" ht="12.0" customHeight="1">
      <c r="B259" s="183"/>
      <c r="C259" s="183"/>
      <c r="D259" s="123"/>
    </row>
    <row r="260" ht="12.0" customHeight="1">
      <c r="B260" s="183"/>
      <c r="C260" s="183"/>
      <c r="D260" s="123"/>
    </row>
    <row r="261" ht="12.0" customHeight="1">
      <c r="B261" s="183"/>
      <c r="C261" s="183"/>
      <c r="D261" s="123"/>
    </row>
    <row r="262" ht="12.0" customHeight="1">
      <c r="B262" s="183"/>
      <c r="C262" s="183"/>
      <c r="D262" s="123"/>
    </row>
    <row r="263" ht="12.0" customHeight="1">
      <c r="B263" s="183"/>
      <c r="C263" s="183"/>
      <c r="D263" s="123"/>
    </row>
    <row r="264" ht="12.0" customHeight="1">
      <c r="B264" s="183"/>
      <c r="C264" s="183"/>
      <c r="D264" s="123"/>
    </row>
    <row r="265" ht="12.0" customHeight="1">
      <c r="B265" s="183"/>
      <c r="C265" s="183"/>
      <c r="D265" s="123"/>
    </row>
    <row r="266" ht="12.0" customHeight="1">
      <c r="B266" s="183"/>
      <c r="C266" s="183"/>
      <c r="D266" s="123"/>
    </row>
    <row r="267" ht="12.0" customHeight="1">
      <c r="B267" s="183"/>
      <c r="C267" s="183"/>
      <c r="D267" s="123"/>
    </row>
    <row r="268" ht="12.0" customHeight="1">
      <c r="B268" s="183"/>
      <c r="C268" s="183"/>
      <c r="D268" s="123"/>
    </row>
    <row r="269" ht="12.0" customHeight="1">
      <c r="B269" s="183"/>
      <c r="C269" s="183"/>
      <c r="D269" s="123"/>
    </row>
    <row r="270" ht="12.0" customHeight="1">
      <c r="B270" s="183"/>
      <c r="C270" s="183"/>
      <c r="D270" s="123"/>
    </row>
    <row r="271" ht="12.0" customHeight="1">
      <c r="B271" s="183"/>
      <c r="C271" s="183"/>
      <c r="D271" s="123"/>
    </row>
    <row r="272" ht="12.0" customHeight="1">
      <c r="B272" s="183"/>
      <c r="C272" s="183"/>
      <c r="D272" s="123"/>
    </row>
    <row r="273" ht="12.0" customHeight="1">
      <c r="B273" s="183"/>
      <c r="C273" s="183"/>
      <c r="D273" s="123"/>
    </row>
    <row r="274" ht="12.0" customHeight="1">
      <c r="B274" s="183"/>
      <c r="C274" s="183"/>
      <c r="D274" s="123"/>
    </row>
    <row r="275" ht="12.0" customHeight="1">
      <c r="B275" s="183"/>
      <c r="C275" s="183"/>
      <c r="D275" s="123"/>
    </row>
    <row r="276" ht="12.0" customHeight="1">
      <c r="B276" s="183"/>
      <c r="C276" s="183"/>
      <c r="D276" s="123"/>
    </row>
    <row r="277" ht="12.0" customHeight="1">
      <c r="B277" s="183"/>
      <c r="C277" s="183"/>
      <c r="D277" s="123"/>
    </row>
    <row r="278" ht="12.0" customHeight="1">
      <c r="B278" s="183"/>
      <c r="C278" s="183"/>
      <c r="D278" s="123"/>
    </row>
    <row r="279" ht="12.0" customHeight="1">
      <c r="B279" s="183"/>
      <c r="C279" s="183"/>
      <c r="D279" s="123"/>
    </row>
    <row r="280" ht="12.0" customHeight="1">
      <c r="B280" s="183"/>
      <c r="C280" s="183"/>
      <c r="D280" s="123"/>
    </row>
    <row r="281" ht="12.0" customHeight="1">
      <c r="B281" s="183"/>
      <c r="C281" s="183"/>
      <c r="D281" s="123"/>
    </row>
    <row r="282" ht="12.0" customHeight="1">
      <c r="B282" s="183"/>
      <c r="C282" s="183"/>
      <c r="D282" s="123"/>
    </row>
    <row r="283" ht="12.0" customHeight="1">
      <c r="B283" s="183"/>
      <c r="C283" s="183"/>
      <c r="D283" s="123"/>
    </row>
    <row r="284" ht="12.0" customHeight="1">
      <c r="B284" s="183"/>
      <c r="C284" s="183"/>
      <c r="D284" s="123"/>
    </row>
    <row r="285" ht="12.0" customHeight="1">
      <c r="B285" s="183"/>
      <c r="C285" s="183"/>
      <c r="D285" s="123"/>
    </row>
    <row r="286" ht="12.0" customHeight="1">
      <c r="B286" s="183"/>
      <c r="C286" s="183"/>
      <c r="D286" s="123"/>
    </row>
    <row r="287" ht="12.0" customHeight="1">
      <c r="B287" s="183"/>
      <c r="C287" s="183"/>
      <c r="D287" s="123"/>
    </row>
    <row r="288" ht="12.0" customHeight="1">
      <c r="B288" s="183"/>
      <c r="C288" s="183"/>
      <c r="D288" s="123"/>
    </row>
    <row r="289" ht="12.0" customHeight="1">
      <c r="B289" s="183"/>
      <c r="C289" s="183"/>
      <c r="D289" s="123"/>
    </row>
    <row r="290" ht="12.0" customHeight="1">
      <c r="B290" s="183"/>
      <c r="C290" s="183"/>
      <c r="D290" s="123"/>
    </row>
    <row r="291" ht="12.0" customHeight="1">
      <c r="B291" s="183"/>
      <c r="C291" s="183"/>
      <c r="D291" s="123"/>
    </row>
    <row r="292" ht="12.0" customHeight="1">
      <c r="B292" s="183"/>
      <c r="C292" s="183"/>
      <c r="D292" s="123"/>
    </row>
    <row r="293" ht="12.0" customHeight="1">
      <c r="B293" s="183"/>
      <c r="C293" s="183"/>
      <c r="D293" s="123"/>
    </row>
    <row r="294" ht="12.0" customHeight="1">
      <c r="B294" s="183"/>
      <c r="C294" s="183"/>
      <c r="D294" s="123"/>
    </row>
    <row r="295" ht="12.0" customHeight="1">
      <c r="B295" s="183"/>
      <c r="C295" s="183"/>
      <c r="D295" s="123"/>
    </row>
    <row r="296" ht="12.0" customHeight="1">
      <c r="B296" s="183"/>
      <c r="C296" s="183"/>
      <c r="D296" s="123"/>
    </row>
    <row r="297" ht="12.0" customHeight="1">
      <c r="B297" s="183"/>
      <c r="C297" s="183"/>
      <c r="D297" s="123"/>
    </row>
    <row r="298" ht="12.0" customHeight="1">
      <c r="B298" s="183"/>
      <c r="C298" s="183"/>
      <c r="D298" s="123"/>
    </row>
    <row r="299" ht="12.0" customHeight="1">
      <c r="B299" s="183"/>
      <c r="C299" s="183"/>
      <c r="D299" s="123"/>
    </row>
    <row r="300" ht="12.0" customHeight="1">
      <c r="B300" s="183"/>
      <c r="C300" s="183"/>
      <c r="D300" s="123"/>
    </row>
    <row r="301" ht="12.0" customHeight="1">
      <c r="B301" s="183"/>
      <c r="C301" s="183"/>
      <c r="D301" s="123"/>
    </row>
    <row r="302" ht="12.0" customHeight="1">
      <c r="B302" s="183"/>
      <c r="C302" s="183"/>
      <c r="D302" s="123"/>
    </row>
    <row r="303" ht="12.0" customHeight="1">
      <c r="B303" s="183"/>
      <c r="C303" s="183"/>
      <c r="D303" s="123"/>
    </row>
    <row r="304" ht="12.0" customHeight="1">
      <c r="B304" s="183"/>
      <c r="C304" s="183"/>
      <c r="D304" s="123"/>
    </row>
    <row r="305" ht="12.0" customHeight="1">
      <c r="B305" s="183"/>
      <c r="C305" s="183"/>
      <c r="D305" s="123"/>
    </row>
    <row r="306" ht="12.0" customHeight="1">
      <c r="B306" s="183"/>
      <c r="C306" s="183"/>
      <c r="D306" s="123"/>
    </row>
    <row r="307" ht="12.0" customHeight="1">
      <c r="B307" s="183"/>
      <c r="C307" s="183"/>
      <c r="D307" s="123"/>
    </row>
    <row r="308" ht="12.0" customHeight="1">
      <c r="B308" s="183"/>
      <c r="C308" s="183"/>
      <c r="D308" s="123"/>
    </row>
    <row r="309" ht="12.0" customHeight="1">
      <c r="B309" s="183"/>
      <c r="C309" s="183"/>
      <c r="D309" s="123"/>
    </row>
    <row r="310" ht="12.0" customHeight="1">
      <c r="B310" s="183"/>
      <c r="C310" s="183"/>
      <c r="D310" s="123"/>
    </row>
    <row r="311" ht="12.0" customHeight="1">
      <c r="B311" s="183"/>
      <c r="C311" s="183"/>
      <c r="D311" s="123"/>
    </row>
    <row r="312" ht="12.0" customHeight="1">
      <c r="B312" s="183"/>
      <c r="C312" s="183"/>
      <c r="D312" s="123"/>
    </row>
    <row r="313" ht="12.0" customHeight="1">
      <c r="B313" s="183"/>
      <c r="C313" s="183"/>
      <c r="D313" s="123"/>
    </row>
    <row r="314" ht="12.0" customHeight="1">
      <c r="B314" s="183"/>
      <c r="C314" s="183"/>
      <c r="D314" s="123"/>
    </row>
    <row r="315" ht="12.0" customHeight="1">
      <c r="B315" s="183"/>
      <c r="C315" s="183"/>
      <c r="D315" s="123"/>
    </row>
    <row r="316" ht="12.0" customHeight="1">
      <c r="B316" s="183"/>
      <c r="C316" s="183"/>
      <c r="D316" s="123"/>
    </row>
    <row r="317" ht="12.0" customHeight="1">
      <c r="B317" s="183"/>
      <c r="C317" s="183"/>
      <c r="D317" s="123"/>
    </row>
    <row r="318" ht="12.0" customHeight="1">
      <c r="B318" s="183"/>
      <c r="C318" s="183"/>
      <c r="D318" s="123"/>
    </row>
    <row r="319" ht="12.0" customHeight="1">
      <c r="B319" s="183"/>
      <c r="C319" s="183"/>
      <c r="D319" s="123"/>
    </row>
    <row r="320" ht="12.0" customHeight="1">
      <c r="B320" s="183"/>
      <c r="C320" s="183"/>
      <c r="D320" s="123"/>
    </row>
    <row r="321" ht="12.0" customHeight="1">
      <c r="B321" s="183"/>
      <c r="C321" s="183"/>
      <c r="D321" s="12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3">
    <mergeCell ref="C44:G44"/>
    <mergeCell ref="C66:G66"/>
    <mergeCell ref="C76:G76"/>
    <mergeCell ref="C107:G107"/>
    <mergeCell ref="A114:C114"/>
    <mergeCell ref="A115:G119"/>
    <mergeCell ref="A1:G1"/>
    <mergeCell ref="C2:G2"/>
    <mergeCell ref="C3:G3"/>
    <mergeCell ref="C4:G4"/>
    <mergeCell ref="C17:G17"/>
    <mergeCell ref="C19:G19"/>
    <mergeCell ref="C21:G21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 outlineLevelRow="3"/>
  <cols>
    <col customWidth="1" min="1" max="1" width="3.38"/>
    <col customWidth="1" min="2" max="2" width="12.5"/>
    <col customWidth="1" min="3" max="3" width="38.13"/>
    <col customWidth="1" min="4" max="4" width="4.88"/>
    <col customWidth="1" min="5" max="5" width="10.5"/>
    <col customWidth="1" min="6" max="6" width="9.88"/>
    <col customWidth="1" min="7" max="7" width="12.63"/>
    <col customWidth="1" hidden="1" min="8" max="18" width="8.63"/>
    <col customWidth="1" min="19" max="19" width="8.63"/>
    <col customWidth="1" min="20" max="20" width="9.13"/>
    <col customWidth="1" hidden="1" min="21" max="25" width="8.63"/>
    <col customWidth="1" min="26" max="28" width="8.63"/>
    <col customWidth="1" hidden="1" min="29" max="29" width="8.63"/>
    <col customWidth="1" min="30" max="30" width="8.63"/>
    <col customWidth="1" hidden="1" min="31" max="41" width="8.63"/>
    <col customWidth="1" min="42" max="52" width="8.63"/>
    <col customWidth="1" min="53" max="53" width="73.63"/>
    <col customWidth="1" min="54" max="60" width="8.63"/>
  </cols>
  <sheetData>
    <row r="1" ht="15.75" customHeight="1">
      <c r="A1" s="182" t="s">
        <v>163</v>
      </c>
      <c r="AG1" s="151" t="s">
        <v>167</v>
      </c>
    </row>
    <row r="2" ht="24.75" customHeight="1">
      <c r="A2" s="175" t="s">
        <v>164</v>
      </c>
      <c r="B2" s="176" t="s">
        <v>5</v>
      </c>
      <c r="C2" s="176" t="s">
        <v>6</v>
      </c>
      <c r="D2" s="86"/>
      <c r="E2" s="86"/>
      <c r="F2" s="86"/>
      <c r="G2" s="73"/>
      <c r="AG2" s="151" t="s">
        <v>168</v>
      </c>
    </row>
    <row r="3" ht="24.75" customHeight="1">
      <c r="A3" s="175" t="s">
        <v>165</v>
      </c>
      <c r="B3" s="176" t="s">
        <v>82</v>
      </c>
      <c r="C3" s="176" t="s">
        <v>83</v>
      </c>
      <c r="D3" s="86"/>
      <c r="E3" s="86"/>
      <c r="F3" s="86"/>
      <c r="G3" s="73"/>
      <c r="AC3" s="183" t="s">
        <v>737</v>
      </c>
      <c r="AG3" s="151" t="s">
        <v>169</v>
      </c>
    </row>
    <row r="4" ht="24.75" customHeight="1">
      <c r="A4" s="184" t="s">
        <v>166</v>
      </c>
      <c r="B4" s="185" t="s">
        <v>82</v>
      </c>
      <c r="C4" s="186" t="s">
        <v>83</v>
      </c>
      <c r="D4" s="86"/>
      <c r="E4" s="86"/>
      <c r="F4" s="86"/>
      <c r="G4" s="73"/>
      <c r="AG4" s="151" t="s">
        <v>170</v>
      </c>
    </row>
    <row r="5" ht="12.0" customHeight="1">
      <c r="B5" s="183"/>
      <c r="C5" s="183"/>
      <c r="D5" s="123"/>
    </row>
    <row r="6" ht="12.0" customHeight="1">
      <c r="A6" s="187" t="s">
        <v>171</v>
      </c>
      <c r="B6" s="188" t="s">
        <v>172</v>
      </c>
      <c r="C6" s="188" t="s">
        <v>173</v>
      </c>
      <c r="D6" s="189" t="s">
        <v>174</v>
      </c>
      <c r="E6" s="187" t="s">
        <v>175</v>
      </c>
      <c r="F6" s="190" t="s">
        <v>176</v>
      </c>
      <c r="G6" s="187" t="s">
        <v>14</v>
      </c>
      <c r="H6" s="191" t="s">
        <v>177</v>
      </c>
      <c r="I6" s="191" t="s">
        <v>178</v>
      </c>
      <c r="J6" s="191" t="s">
        <v>179</v>
      </c>
      <c r="K6" s="191" t="s">
        <v>180</v>
      </c>
      <c r="L6" s="191" t="s">
        <v>181</v>
      </c>
      <c r="M6" s="191" t="s">
        <v>182</v>
      </c>
      <c r="N6" s="191" t="s">
        <v>183</v>
      </c>
      <c r="O6" s="191" t="s">
        <v>184</v>
      </c>
      <c r="P6" s="191" t="s">
        <v>185</v>
      </c>
      <c r="Q6" s="191" t="s">
        <v>186</v>
      </c>
      <c r="R6" s="191" t="s">
        <v>187</v>
      </c>
      <c r="S6" s="191" t="s">
        <v>188</v>
      </c>
      <c r="T6" s="191" t="s">
        <v>189</v>
      </c>
      <c r="U6" s="191" t="s">
        <v>190</v>
      </c>
      <c r="V6" s="191" t="s">
        <v>191</v>
      </c>
      <c r="W6" s="191" t="s">
        <v>192</v>
      </c>
      <c r="X6" s="191" t="s">
        <v>193</v>
      </c>
      <c r="Y6" s="191" t="s">
        <v>194</v>
      </c>
    </row>
    <row r="7" ht="12.0" hidden="1" customHeight="1">
      <c r="A7" s="174"/>
      <c r="B7" s="178"/>
      <c r="C7" s="178"/>
      <c r="D7" s="180"/>
      <c r="E7" s="192"/>
      <c r="F7" s="193"/>
      <c r="G7" s="193"/>
      <c r="H7" s="193"/>
      <c r="I7" s="193"/>
      <c r="J7" s="193"/>
      <c r="K7" s="193"/>
      <c r="L7" s="193"/>
      <c r="M7" s="193"/>
      <c r="N7" s="192"/>
      <c r="O7" s="192"/>
      <c r="P7" s="192"/>
      <c r="Q7" s="192"/>
      <c r="R7" s="193"/>
      <c r="S7" s="193"/>
      <c r="T7" s="193"/>
      <c r="U7" s="193"/>
      <c r="V7" s="193"/>
      <c r="W7" s="193"/>
      <c r="X7" s="193"/>
      <c r="Y7" s="193"/>
    </row>
    <row r="8" ht="12.0" customHeight="1">
      <c r="A8" s="194" t="s">
        <v>195</v>
      </c>
      <c r="B8" s="195" t="s">
        <v>18</v>
      </c>
      <c r="C8" s="196" t="s">
        <v>19</v>
      </c>
      <c r="D8" s="197"/>
      <c r="E8" s="198"/>
      <c r="F8" s="199"/>
      <c r="G8" s="199">
        <f>SUMIF(AG9:AG19,"&lt;&gt;NOR",G9:G19)</f>
        <v>560000</v>
      </c>
      <c r="H8" s="199"/>
      <c r="I8" s="199">
        <f>SUM(I9:I19)</f>
        <v>0</v>
      </c>
      <c r="J8" s="199"/>
      <c r="K8" s="199">
        <f>SUM(K9:K19)</f>
        <v>560000</v>
      </c>
      <c r="L8" s="199"/>
      <c r="M8" s="199">
        <f>SUM(M9:M19)</f>
        <v>677600</v>
      </c>
      <c r="N8" s="198"/>
      <c r="O8" s="198">
        <f>SUM(O9:O19)</f>
        <v>0</v>
      </c>
      <c r="P8" s="198"/>
      <c r="Q8" s="198">
        <f>SUM(Q9:Q19)</f>
        <v>0</v>
      </c>
      <c r="R8" s="199"/>
      <c r="S8" s="199"/>
      <c r="T8" s="200"/>
      <c r="U8" s="201"/>
      <c r="V8" s="201">
        <f>SUM(V9:V19)</f>
        <v>0</v>
      </c>
      <c r="W8" s="201"/>
      <c r="X8" s="201"/>
      <c r="Y8" s="201"/>
      <c r="AG8" s="151" t="s">
        <v>196</v>
      </c>
    </row>
    <row r="9" ht="12.0" customHeight="1" outlineLevel="1">
      <c r="A9" s="202">
        <v>1.0</v>
      </c>
      <c r="B9" s="203" t="s">
        <v>738</v>
      </c>
      <c r="C9" s="204" t="s">
        <v>739</v>
      </c>
      <c r="D9" s="205" t="s">
        <v>740</v>
      </c>
      <c r="E9" s="206">
        <v>1.0</v>
      </c>
      <c r="F9" s="207">
        <v>40000.0</v>
      </c>
      <c r="G9" s="208">
        <f>ROUND(E9*F9,2)</f>
        <v>40000</v>
      </c>
      <c r="H9" s="207">
        <v>0.0</v>
      </c>
      <c r="I9" s="208">
        <f>ROUND(E9*H9,2)</f>
        <v>0</v>
      </c>
      <c r="J9" s="207">
        <v>40000.0</v>
      </c>
      <c r="K9" s="208">
        <f>ROUND(E9*J9,2)</f>
        <v>40000</v>
      </c>
      <c r="L9" s="208">
        <v>21.0</v>
      </c>
      <c r="M9" s="208">
        <f>G9*(1+L9/100)</f>
        <v>48400</v>
      </c>
      <c r="N9" s="206">
        <v>0.0</v>
      </c>
      <c r="O9" s="206">
        <f>ROUND(E9*N9,2)</f>
        <v>0</v>
      </c>
      <c r="P9" s="206">
        <v>0.0</v>
      </c>
      <c r="Q9" s="206">
        <f>ROUND(E9*P9,2)</f>
        <v>0</v>
      </c>
      <c r="R9" s="208"/>
      <c r="S9" s="208" t="s">
        <v>200</v>
      </c>
      <c r="T9" s="209" t="s">
        <v>249</v>
      </c>
      <c r="U9" s="210">
        <v>0.0</v>
      </c>
      <c r="V9" s="210">
        <f>ROUND(E9*U9,2)</f>
        <v>0</v>
      </c>
      <c r="W9" s="210"/>
      <c r="X9" s="210" t="s">
        <v>82</v>
      </c>
      <c r="Y9" s="210" t="s">
        <v>202</v>
      </c>
      <c r="Z9" s="211"/>
      <c r="AA9" s="211"/>
      <c r="AB9" s="211"/>
      <c r="AC9" s="211"/>
      <c r="AD9" s="211"/>
      <c r="AE9" s="211"/>
      <c r="AF9" s="211"/>
      <c r="AG9" s="211" t="s">
        <v>741</v>
      </c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ht="12.0" customHeight="1" outlineLevel="2">
      <c r="A10" s="212"/>
      <c r="B10" s="213"/>
      <c r="C10" s="240" t="s">
        <v>742</v>
      </c>
      <c r="D10" s="30"/>
      <c r="E10" s="30"/>
      <c r="F10" s="30"/>
      <c r="G10" s="30"/>
      <c r="H10" s="210"/>
      <c r="I10" s="210"/>
      <c r="J10" s="210"/>
      <c r="K10" s="210"/>
      <c r="L10" s="210"/>
      <c r="M10" s="210"/>
      <c r="N10" s="217"/>
      <c r="O10" s="217"/>
      <c r="P10" s="217"/>
      <c r="Q10" s="217"/>
      <c r="R10" s="210"/>
      <c r="S10" s="210"/>
      <c r="T10" s="210"/>
      <c r="U10" s="210"/>
      <c r="V10" s="210"/>
      <c r="W10" s="210"/>
      <c r="X10" s="210"/>
      <c r="Y10" s="210"/>
      <c r="Z10" s="211"/>
      <c r="AA10" s="211"/>
      <c r="AB10" s="211"/>
      <c r="AC10" s="211"/>
      <c r="AD10" s="211"/>
      <c r="AE10" s="211"/>
      <c r="AF10" s="211"/>
      <c r="AG10" s="211" t="s">
        <v>280</v>
      </c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ht="12.0" customHeight="1" outlineLevel="3">
      <c r="A11" s="212"/>
      <c r="B11" s="213"/>
      <c r="C11" s="242" t="s">
        <v>743</v>
      </c>
      <c r="H11" s="210"/>
      <c r="I11" s="210"/>
      <c r="J11" s="210"/>
      <c r="K11" s="210"/>
      <c r="L11" s="210"/>
      <c r="M11" s="210"/>
      <c r="N11" s="217"/>
      <c r="O11" s="217"/>
      <c r="P11" s="217"/>
      <c r="Q11" s="217"/>
      <c r="R11" s="210"/>
      <c r="S11" s="210"/>
      <c r="T11" s="210"/>
      <c r="U11" s="210"/>
      <c r="V11" s="210"/>
      <c r="W11" s="210"/>
      <c r="X11" s="210"/>
      <c r="Y11" s="210"/>
      <c r="Z11" s="211"/>
      <c r="AA11" s="211"/>
      <c r="AB11" s="211"/>
      <c r="AC11" s="211"/>
      <c r="AD11" s="211"/>
      <c r="AE11" s="211"/>
      <c r="AF11" s="211"/>
      <c r="AG11" s="211" t="s">
        <v>280</v>
      </c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41" t="str">
        <f>C11</f>
        <v>Vyhotovení protokolu o vytyčení stavby se seznamem souřadnic vytyčených bodů a jejich polohopisnými (S-JTSK) a výškopisnými (Bpv) hodnotami.</v>
      </c>
      <c r="BB11" s="211"/>
      <c r="BC11" s="211"/>
      <c r="BD11" s="211"/>
      <c r="BE11" s="211"/>
      <c r="BF11" s="211"/>
      <c r="BG11" s="211"/>
      <c r="BH11" s="211"/>
    </row>
    <row r="12" ht="12.0" customHeight="1" outlineLevel="1">
      <c r="A12" s="202">
        <v>2.0</v>
      </c>
      <c r="B12" s="203" t="s">
        <v>744</v>
      </c>
      <c r="C12" s="204" t="s">
        <v>745</v>
      </c>
      <c r="D12" s="205" t="s">
        <v>740</v>
      </c>
      <c r="E12" s="206">
        <v>1.0</v>
      </c>
      <c r="F12" s="207">
        <v>40000.0</v>
      </c>
      <c r="G12" s="208">
        <f>ROUND(E12*F12,2)</f>
        <v>40000</v>
      </c>
      <c r="H12" s="207">
        <v>0.0</v>
      </c>
      <c r="I12" s="208">
        <f>ROUND(E12*H12,2)</f>
        <v>0</v>
      </c>
      <c r="J12" s="207">
        <v>40000.0</v>
      </c>
      <c r="K12" s="208">
        <f>ROUND(E12*J12,2)</f>
        <v>40000</v>
      </c>
      <c r="L12" s="208">
        <v>21.0</v>
      </c>
      <c r="M12" s="208">
        <f>G12*(1+L12/100)</f>
        <v>48400</v>
      </c>
      <c r="N12" s="206">
        <v>0.0</v>
      </c>
      <c r="O12" s="206">
        <f>ROUND(E12*N12,2)</f>
        <v>0</v>
      </c>
      <c r="P12" s="206">
        <v>0.0</v>
      </c>
      <c r="Q12" s="206">
        <f>ROUND(E12*P12,2)</f>
        <v>0</v>
      </c>
      <c r="R12" s="208"/>
      <c r="S12" s="208" t="s">
        <v>200</v>
      </c>
      <c r="T12" s="209" t="s">
        <v>249</v>
      </c>
      <c r="U12" s="210">
        <v>0.0</v>
      </c>
      <c r="V12" s="210">
        <f>ROUND(E12*U12,2)</f>
        <v>0</v>
      </c>
      <c r="W12" s="210"/>
      <c r="X12" s="210" t="s">
        <v>82</v>
      </c>
      <c r="Y12" s="210" t="s">
        <v>202</v>
      </c>
      <c r="Z12" s="211"/>
      <c r="AA12" s="211"/>
      <c r="AB12" s="211"/>
      <c r="AC12" s="211"/>
      <c r="AD12" s="211"/>
      <c r="AE12" s="211"/>
      <c r="AF12" s="211"/>
      <c r="AG12" s="211" t="s">
        <v>741</v>
      </c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ht="12.0" customHeight="1" outlineLevel="2">
      <c r="A13" s="212"/>
      <c r="B13" s="213"/>
      <c r="C13" s="240" t="s">
        <v>746</v>
      </c>
      <c r="D13" s="30"/>
      <c r="E13" s="30"/>
      <c r="F13" s="30"/>
      <c r="G13" s="30"/>
      <c r="H13" s="210"/>
      <c r="I13" s="210"/>
      <c r="J13" s="210"/>
      <c r="K13" s="210"/>
      <c r="L13" s="210"/>
      <c r="M13" s="210"/>
      <c r="N13" s="217"/>
      <c r="O13" s="217"/>
      <c r="P13" s="217"/>
      <c r="Q13" s="217"/>
      <c r="R13" s="210"/>
      <c r="S13" s="210"/>
      <c r="T13" s="210"/>
      <c r="U13" s="210"/>
      <c r="V13" s="210"/>
      <c r="W13" s="210"/>
      <c r="X13" s="210"/>
      <c r="Y13" s="210"/>
      <c r="Z13" s="211"/>
      <c r="AA13" s="211"/>
      <c r="AB13" s="211"/>
      <c r="AC13" s="211"/>
      <c r="AD13" s="211"/>
      <c r="AE13" s="211"/>
      <c r="AF13" s="211"/>
      <c r="AG13" s="211" t="s">
        <v>280</v>
      </c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41" t="str">
        <f>C13</f>
        <v>Zaměření a vytýčení stávajících inženýrských sítí v místě stavby z hlediska jejich ochrany při provádění stavby.</v>
      </c>
      <c r="BB13" s="211"/>
      <c r="BC13" s="211"/>
      <c r="BD13" s="211"/>
      <c r="BE13" s="211"/>
      <c r="BF13" s="211"/>
      <c r="BG13" s="211"/>
      <c r="BH13" s="211"/>
    </row>
    <row r="14" ht="12.0" customHeight="1" outlineLevel="1">
      <c r="A14" s="202">
        <v>3.0</v>
      </c>
      <c r="B14" s="203" t="s">
        <v>747</v>
      </c>
      <c r="C14" s="204" t="s">
        <v>748</v>
      </c>
      <c r="D14" s="205" t="s">
        <v>740</v>
      </c>
      <c r="E14" s="206">
        <v>1.0</v>
      </c>
      <c r="F14" s="207">
        <v>90000.0</v>
      </c>
      <c r="G14" s="208">
        <f>ROUND(E14*F14,2)</f>
        <v>90000</v>
      </c>
      <c r="H14" s="207">
        <v>0.0</v>
      </c>
      <c r="I14" s="208">
        <f>ROUND(E14*H14,2)</f>
        <v>0</v>
      </c>
      <c r="J14" s="207">
        <v>90000.0</v>
      </c>
      <c r="K14" s="208">
        <f>ROUND(E14*J14,2)</f>
        <v>90000</v>
      </c>
      <c r="L14" s="208">
        <v>21.0</v>
      </c>
      <c r="M14" s="208">
        <f>G14*(1+L14/100)</f>
        <v>108900</v>
      </c>
      <c r="N14" s="206">
        <v>0.0</v>
      </c>
      <c r="O14" s="206">
        <f>ROUND(E14*N14,2)</f>
        <v>0</v>
      </c>
      <c r="P14" s="206">
        <v>0.0</v>
      </c>
      <c r="Q14" s="206">
        <f>ROUND(E14*P14,2)</f>
        <v>0</v>
      </c>
      <c r="R14" s="208"/>
      <c r="S14" s="208" t="s">
        <v>200</v>
      </c>
      <c r="T14" s="209" t="s">
        <v>249</v>
      </c>
      <c r="U14" s="210">
        <v>0.0</v>
      </c>
      <c r="V14" s="210">
        <f>ROUND(E14*U14,2)</f>
        <v>0</v>
      </c>
      <c r="W14" s="210"/>
      <c r="X14" s="210" t="s">
        <v>82</v>
      </c>
      <c r="Y14" s="210" t="s">
        <v>202</v>
      </c>
      <c r="Z14" s="211"/>
      <c r="AA14" s="211"/>
      <c r="AB14" s="211"/>
      <c r="AC14" s="211"/>
      <c r="AD14" s="211"/>
      <c r="AE14" s="211"/>
      <c r="AF14" s="211"/>
      <c r="AG14" s="211" t="s">
        <v>741</v>
      </c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ht="12.0" customHeight="1" outlineLevel="2">
      <c r="A15" s="212"/>
      <c r="B15" s="213"/>
      <c r="C15" s="240" t="s">
        <v>749</v>
      </c>
      <c r="D15" s="30"/>
      <c r="E15" s="30"/>
      <c r="F15" s="30"/>
      <c r="G15" s="30"/>
      <c r="H15" s="210"/>
      <c r="I15" s="210"/>
      <c r="J15" s="210"/>
      <c r="K15" s="210"/>
      <c r="L15" s="210"/>
      <c r="M15" s="210"/>
      <c r="N15" s="217"/>
      <c r="O15" s="217"/>
      <c r="P15" s="217"/>
      <c r="Q15" s="217"/>
      <c r="R15" s="210"/>
      <c r="S15" s="210"/>
      <c r="T15" s="210"/>
      <c r="U15" s="210"/>
      <c r="V15" s="210"/>
      <c r="W15" s="210"/>
      <c r="X15" s="210"/>
      <c r="Y15" s="210"/>
      <c r="Z15" s="211"/>
      <c r="AA15" s="211"/>
      <c r="AB15" s="211"/>
      <c r="AC15" s="211"/>
      <c r="AD15" s="211"/>
      <c r="AE15" s="211"/>
      <c r="AF15" s="211"/>
      <c r="AG15" s="211" t="s">
        <v>280</v>
      </c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41" t="str">
        <f>C15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5" s="211"/>
      <c r="BC15" s="211"/>
      <c r="BD15" s="211"/>
      <c r="BE15" s="211"/>
      <c r="BF15" s="211"/>
      <c r="BG15" s="211"/>
      <c r="BH15" s="211"/>
    </row>
    <row r="16" ht="12.0" customHeight="1" outlineLevel="1">
      <c r="A16" s="202">
        <v>4.0</v>
      </c>
      <c r="B16" s="203" t="s">
        <v>750</v>
      </c>
      <c r="C16" s="204" t="s">
        <v>751</v>
      </c>
      <c r="D16" s="205" t="s">
        <v>740</v>
      </c>
      <c r="E16" s="206">
        <v>1.0</v>
      </c>
      <c r="F16" s="207">
        <v>300000.0</v>
      </c>
      <c r="G16" s="208">
        <f>ROUND(E16*F16,2)</f>
        <v>300000</v>
      </c>
      <c r="H16" s="207">
        <v>0.0</v>
      </c>
      <c r="I16" s="208">
        <f>ROUND(E16*H16,2)</f>
        <v>0</v>
      </c>
      <c r="J16" s="207">
        <v>300000.0</v>
      </c>
      <c r="K16" s="208">
        <f>ROUND(E16*J16,2)</f>
        <v>300000</v>
      </c>
      <c r="L16" s="208">
        <v>21.0</v>
      </c>
      <c r="M16" s="208">
        <f>G16*(1+L16/100)</f>
        <v>363000</v>
      </c>
      <c r="N16" s="206">
        <v>0.0</v>
      </c>
      <c r="O16" s="206">
        <f>ROUND(E16*N16,2)</f>
        <v>0</v>
      </c>
      <c r="P16" s="206">
        <v>0.0</v>
      </c>
      <c r="Q16" s="206">
        <f>ROUND(E16*P16,2)</f>
        <v>0</v>
      </c>
      <c r="R16" s="208"/>
      <c r="S16" s="208" t="s">
        <v>200</v>
      </c>
      <c r="T16" s="209" t="s">
        <v>249</v>
      </c>
      <c r="U16" s="210">
        <v>0.0</v>
      </c>
      <c r="V16" s="210">
        <f>ROUND(E16*U16,2)</f>
        <v>0</v>
      </c>
      <c r="W16" s="210"/>
      <c r="X16" s="210" t="s">
        <v>82</v>
      </c>
      <c r="Y16" s="210" t="s">
        <v>202</v>
      </c>
      <c r="Z16" s="211"/>
      <c r="AA16" s="211"/>
      <c r="AB16" s="211"/>
      <c r="AC16" s="211"/>
      <c r="AD16" s="211"/>
      <c r="AE16" s="211"/>
      <c r="AF16" s="211"/>
      <c r="AG16" s="211" t="s">
        <v>741</v>
      </c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ht="12.0" customHeight="1" outlineLevel="2">
      <c r="A17" s="212"/>
      <c r="B17" s="213"/>
      <c r="C17" s="240" t="s">
        <v>752</v>
      </c>
      <c r="D17" s="30"/>
      <c r="E17" s="30"/>
      <c r="F17" s="30"/>
      <c r="G17" s="30"/>
      <c r="H17" s="210"/>
      <c r="I17" s="210"/>
      <c r="J17" s="210"/>
      <c r="K17" s="210"/>
      <c r="L17" s="210"/>
      <c r="M17" s="210"/>
      <c r="N17" s="217"/>
      <c r="O17" s="217"/>
      <c r="P17" s="217"/>
      <c r="Q17" s="217"/>
      <c r="R17" s="210"/>
      <c r="S17" s="210"/>
      <c r="T17" s="210"/>
      <c r="U17" s="210"/>
      <c r="V17" s="210"/>
      <c r="W17" s="210"/>
      <c r="X17" s="210"/>
      <c r="Y17" s="210"/>
      <c r="Z17" s="211"/>
      <c r="AA17" s="211"/>
      <c r="AB17" s="211"/>
      <c r="AC17" s="211"/>
      <c r="AD17" s="211"/>
      <c r="AE17" s="211"/>
      <c r="AF17" s="211"/>
      <c r="AG17" s="211" t="s">
        <v>280</v>
      </c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41" t="str">
        <f>C17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7" s="211"/>
      <c r="BC17" s="211"/>
      <c r="BD17" s="211"/>
      <c r="BE17" s="211"/>
      <c r="BF17" s="211"/>
      <c r="BG17" s="211"/>
      <c r="BH17" s="211"/>
    </row>
    <row r="18" ht="12.0" customHeight="1" outlineLevel="1">
      <c r="A18" s="202">
        <v>5.0</v>
      </c>
      <c r="B18" s="203" t="s">
        <v>753</v>
      </c>
      <c r="C18" s="204" t="s">
        <v>754</v>
      </c>
      <c r="D18" s="205" t="s">
        <v>740</v>
      </c>
      <c r="E18" s="206">
        <v>1.0</v>
      </c>
      <c r="F18" s="207">
        <v>90000.0</v>
      </c>
      <c r="G18" s="208">
        <f>ROUND(E18*F18,2)</f>
        <v>90000</v>
      </c>
      <c r="H18" s="207">
        <v>0.0</v>
      </c>
      <c r="I18" s="208">
        <f>ROUND(E18*H18,2)</f>
        <v>0</v>
      </c>
      <c r="J18" s="207">
        <v>90000.0</v>
      </c>
      <c r="K18" s="208">
        <f>ROUND(E18*J18,2)</f>
        <v>90000</v>
      </c>
      <c r="L18" s="208">
        <v>21.0</v>
      </c>
      <c r="M18" s="208">
        <f>G18*(1+L18/100)</f>
        <v>108900</v>
      </c>
      <c r="N18" s="206">
        <v>0.0</v>
      </c>
      <c r="O18" s="206">
        <f>ROUND(E18*N18,2)</f>
        <v>0</v>
      </c>
      <c r="P18" s="206">
        <v>0.0</v>
      </c>
      <c r="Q18" s="206">
        <f>ROUND(E18*P18,2)</f>
        <v>0</v>
      </c>
      <c r="R18" s="208"/>
      <c r="S18" s="208" t="s">
        <v>200</v>
      </c>
      <c r="T18" s="209" t="s">
        <v>249</v>
      </c>
      <c r="U18" s="210">
        <v>0.0</v>
      </c>
      <c r="V18" s="210">
        <f>ROUND(E18*U18,2)</f>
        <v>0</v>
      </c>
      <c r="W18" s="210"/>
      <c r="X18" s="210" t="s">
        <v>82</v>
      </c>
      <c r="Y18" s="210" t="s">
        <v>202</v>
      </c>
      <c r="Z18" s="211"/>
      <c r="AA18" s="211"/>
      <c r="AB18" s="211"/>
      <c r="AC18" s="211"/>
      <c r="AD18" s="211"/>
      <c r="AE18" s="211"/>
      <c r="AF18" s="211"/>
      <c r="AG18" s="211" t="s">
        <v>741</v>
      </c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ht="12.0" customHeight="1" outlineLevel="2">
      <c r="A19" s="212"/>
      <c r="B19" s="213"/>
      <c r="C19" s="240" t="s">
        <v>755</v>
      </c>
      <c r="D19" s="30"/>
      <c r="E19" s="30"/>
      <c r="F19" s="30"/>
      <c r="G19" s="30"/>
      <c r="H19" s="210"/>
      <c r="I19" s="210"/>
      <c r="J19" s="210"/>
      <c r="K19" s="210"/>
      <c r="L19" s="210"/>
      <c r="M19" s="210"/>
      <c r="N19" s="217"/>
      <c r="O19" s="217"/>
      <c r="P19" s="217"/>
      <c r="Q19" s="217"/>
      <c r="R19" s="210"/>
      <c r="S19" s="210"/>
      <c r="T19" s="210"/>
      <c r="U19" s="210"/>
      <c r="V19" s="210"/>
      <c r="W19" s="210"/>
      <c r="X19" s="210"/>
      <c r="Y19" s="210"/>
      <c r="Z19" s="211"/>
      <c r="AA19" s="211"/>
      <c r="AB19" s="211"/>
      <c r="AC19" s="211"/>
      <c r="AD19" s="211"/>
      <c r="AE19" s="211"/>
      <c r="AF19" s="211"/>
      <c r="AG19" s="211" t="s">
        <v>280</v>
      </c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41" t="str">
        <f>C19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9" s="211"/>
      <c r="BC19" s="211"/>
      <c r="BD19" s="211"/>
      <c r="BE19" s="211"/>
      <c r="BF19" s="211"/>
      <c r="BG19" s="211"/>
      <c r="BH19" s="211"/>
    </row>
    <row r="20" ht="12.0" customHeight="1">
      <c r="A20" s="194" t="s">
        <v>195</v>
      </c>
      <c r="B20" s="195" t="s">
        <v>20</v>
      </c>
      <c r="C20" s="196" t="s">
        <v>21</v>
      </c>
      <c r="D20" s="197"/>
      <c r="E20" s="198"/>
      <c r="F20" s="199"/>
      <c r="G20" s="199">
        <f>SUMIF(AG21:AG28,"&lt;&gt;NOR",G21:G28)</f>
        <v>280000</v>
      </c>
      <c r="H20" s="199"/>
      <c r="I20" s="199">
        <f>SUM(I21:I28)</f>
        <v>0</v>
      </c>
      <c r="J20" s="199"/>
      <c r="K20" s="199">
        <f>SUM(K21:K28)</f>
        <v>280000</v>
      </c>
      <c r="L20" s="199"/>
      <c r="M20" s="199">
        <f>SUM(M21:M28)</f>
        <v>338800</v>
      </c>
      <c r="N20" s="198"/>
      <c r="O20" s="198">
        <f>SUM(O21:O28)</f>
        <v>0</v>
      </c>
      <c r="P20" s="198"/>
      <c r="Q20" s="198">
        <f>SUM(Q21:Q28)</f>
        <v>0</v>
      </c>
      <c r="R20" s="199"/>
      <c r="S20" s="199"/>
      <c r="T20" s="200"/>
      <c r="U20" s="201"/>
      <c r="V20" s="201">
        <f>SUM(V21:V28)</f>
        <v>0</v>
      </c>
      <c r="W20" s="201"/>
      <c r="X20" s="201"/>
      <c r="Y20" s="201"/>
      <c r="AG20" s="151" t="s">
        <v>196</v>
      </c>
    </row>
    <row r="21" ht="12.0" customHeight="1" outlineLevel="1">
      <c r="A21" s="202">
        <v>6.0</v>
      </c>
      <c r="B21" s="203" t="s">
        <v>756</v>
      </c>
      <c r="C21" s="204" t="s">
        <v>757</v>
      </c>
      <c r="D21" s="205" t="s">
        <v>740</v>
      </c>
      <c r="E21" s="206">
        <v>1.0</v>
      </c>
      <c r="F21" s="207">
        <v>40000.0</v>
      </c>
      <c r="G21" s="208">
        <f>ROUND(E21*F21,2)</f>
        <v>40000</v>
      </c>
      <c r="H21" s="207">
        <v>0.0</v>
      </c>
      <c r="I21" s="208">
        <f>ROUND(E21*H21,2)</f>
        <v>0</v>
      </c>
      <c r="J21" s="207">
        <v>40000.0</v>
      </c>
      <c r="K21" s="208">
        <f>ROUND(E21*J21,2)</f>
        <v>40000</v>
      </c>
      <c r="L21" s="208">
        <v>21.0</v>
      </c>
      <c r="M21" s="208">
        <f>G21*(1+L21/100)</f>
        <v>48400</v>
      </c>
      <c r="N21" s="206">
        <v>0.0</v>
      </c>
      <c r="O21" s="206">
        <f>ROUND(E21*N21,2)</f>
        <v>0</v>
      </c>
      <c r="P21" s="206">
        <v>0.0</v>
      </c>
      <c r="Q21" s="206">
        <f>ROUND(E21*P21,2)</f>
        <v>0</v>
      </c>
      <c r="R21" s="208"/>
      <c r="S21" s="208" t="s">
        <v>200</v>
      </c>
      <c r="T21" s="209" t="s">
        <v>249</v>
      </c>
      <c r="U21" s="210">
        <v>0.0</v>
      </c>
      <c r="V21" s="210">
        <f>ROUND(E21*U21,2)</f>
        <v>0</v>
      </c>
      <c r="W21" s="210"/>
      <c r="X21" s="210" t="s">
        <v>82</v>
      </c>
      <c r="Y21" s="210" t="s">
        <v>202</v>
      </c>
      <c r="Z21" s="211"/>
      <c r="AA21" s="211"/>
      <c r="AB21" s="211"/>
      <c r="AC21" s="211"/>
      <c r="AD21" s="211"/>
      <c r="AE21" s="211"/>
      <c r="AF21" s="211"/>
      <c r="AG21" s="211" t="s">
        <v>741</v>
      </c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ht="12.0" customHeight="1" outlineLevel="2">
      <c r="A22" s="212"/>
      <c r="B22" s="213"/>
      <c r="C22" s="240" t="s">
        <v>758</v>
      </c>
      <c r="D22" s="30"/>
      <c r="E22" s="30"/>
      <c r="F22" s="30"/>
      <c r="G22" s="30"/>
      <c r="H22" s="210"/>
      <c r="I22" s="210"/>
      <c r="J22" s="210"/>
      <c r="K22" s="210"/>
      <c r="L22" s="210"/>
      <c r="M22" s="210"/>
      <c r="N22" s="217"/>
      <c r="O22" s="217"/>
      <c r="P22" s="217"/>
      <c r="Q22" s="217"/>
      <c r="R22" s="210"/>
      <c r="S22" s="210"/>
      <c r="T22" s="210"/>
      <c r="U22" s="210"/>
      <c r="V22" s="210"/>
      <c r="W22" s="210"/>
      <c r="X22" s="210"/>
      <c r="Y22" s="210"/>
      <c r="Z22" s="211"/>
      <c r="AA22" s="211"/>
      <c r="AB22" s="211"/>
      <c r="AC22" s="211"/>
      <c r="AD22" s="211"/>
      <c r="AE22" s="211"/>
      <c r="AF22" s="211"/>
      <c r="AG22" s="211" t="s">
        <v>280</v>
      </c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41" t="str">
        <f>C22</f>
        <v>Náklady na vyhotovení dokumentace skutečného provedení stavby a její předání objednateli v požadované formě a požadovaném počtu.</v>
      </c>
      <c r="BB22" s="211"/>
      <c r="BC22" s="211"/>
      <c r="BD22" s="211"/>
      <c r="BE22" s="211"/>
      <c r="BF22" s="211"/>
      <c r="BG22" s="211"/>
      <c r="BH22" s="211"/>
    </row>
    <row r="23" ht="12.0" customHeight="1" outlineLevel="1">
      <c r="A23" s="202">
        <v>7.0</v>
      </c>
      <c r="B23" s="203" t="s">
        <v>759</v>
      </c>
      <c r="C23" s="204" t="s">
        <v>760</v>
      </c>
      <c r="D23" s="205" t="s">
        <v>740</v>
      </c>
      <c r="E23" s="206">
        <v>1.0</v>
      </c>
      <c r="F23" s="207">
        <v>40000.0</v>
      </c>
      <c r="G23" s="208">
        <f>ROUND(E23*F23,2)</f>
        <v>40000</v>
      </c>
      <c r="H23" s="207">
        <v>0.0</v>
      </c>
      <c r="I23" s="208">
        <f>ROUND(E23*H23,2)</f>
        <v>0</v>
      </c>
      <c r="J23" s="207">
        <v>40000.0</v>
      </c>
      <c r="K23" s="208">
        <f>ROUND(E23*J23,2)</f>
        <v>40000</v>
      </c>
      <c r="L23" s="208">
        <v>21.0</v>
      </c>
      <c r="M23" s="208">
        <f>G23*(1+L23/100)</f>
        <v>48400</v>
      </c>
      <c r="N23" s="206">
        <v>0.0</v>
      </c>
      <c r="O23" s="206">
        <f>ROUND(E23*N23,2)</f>
        <v>0</v>
      </c>
      <c r="P23" s="206">
        <v>0.0</v>
      </c>
      <c r="Q23" s="206">
        <f>ROUND(E23*P23,2)</f>
        <v>0</v>
      </c>
      <c r="R23" s="208"/>
      <c r="S23" s="208" t="s">
        <v>200</v>
      </c>
      <c r="T23" s="209" t="s">
        <v>249</v>
      </c>
      <c r="U23" s="210">
        <v>0.0</v>
      </c>
      <c r="V23" s="210">
        <f>ROUND(E23*U23,2)</f>
        <v>0</v>
      </c>
      <c r="W23" s="210"/>
      <c r="X23" s="210" t="s">
        <v>82</v>
      </c>
      <c r="Y23" s="210" t="s">
        <v>202</v>
      </c>
      <c r="Z23" s="211"/>
      <c r="AA23" s="211"/>
      <c r="AB23" s="211"/>
      <c r="AC23" s="211"/>
      <c r="AD23" s="211"/>
      <c r="AE23" s="211"/>
      <c r="AF23" s="211"/>
      <c r="AG23" s="211" t="s">
        <v>741</v>
      </c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ht="12.0" customHeight="1" outlineLevel="2">
      <c r="A24" s="212"/>
      <c r="B24" s="213"/>
      <c r="C24" s="240" t="s">
        <v>761</v>
      </c>
      <c r="D24" s="30"/>
      <c r="E24" s="30"/>
      <c r="F24" s="30"/>
      <c r="G24" s="30"/>
      <c r="H24" s="210"/>
      <c r="I24" s="210"/>
      <c r="J24" s="210"/>
      <c r="K24" s="210"/>
      <c r="L24" s="210"/>
      <c r="M24" s="210"/>
      <c r="N24" s="217"/>
      <c r="O24" s="217"/>
      <c r="P24" s="217"/>
      <c r="Q24" s="217"/>
      <c r="R24" s="210"/>
      <c r="S24" s="210"/>
      <c r="T24" s="210"/>
      <c r="U24" s="210"/>
      <c r="V24" s="210"/>
      <c r="W24" s="210"/>
      <c r="X24" s="210"/>
      <c r="Y24" s="210"/>
      <c r="Z24" s="211"/>
      <c r="AA24" s="211"/>
      <c r="AB24" s="211"/>
      <c r="AC24" s="211"/>
      <c r="AD24" s="211"/>
      <c r="AE24" s="211"/>
      <c r="AF24" s="211"/>
      <c r="AG24" s="211" t="s">
        <v>280</v>
      </c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41" t="str">
        <f>C24</f>
        <v>Náklady na provedení skutečného zaměření stavby v rozsahu nezbytném pro zápis změny do katastru nemovitostí.</v>
      </c>
      <c r="BB24" s="211"/>
      <c r="BC24" s="211"/>
      <c r="BD24" s="211"/>
      <c r="BE24" s="211"/>
      <c r="BF24" s="211"/>
      <c r="BG24" s="211"/>
      <c r="BH24" s="211"/>
    </row>
    <row r="25" ht="12.0" customHeight="1" outlineLevel="1">
      <c r="A25" s="202">
        <v>8.0</v>
      </c>
      <c r="B25" s="203" t="s">
        <v>762</v>
      </c>
      <c r="C25" s="204" t="s">
        <v>763</v>
      </c>
      <c r="D25" s="205" t="s">
        <v>740</v>
      </c>
      <c r="E25" s="206">
        <v>1.0</v>
      </c>
      <c r="F25" s="207">
        <v>100000.0</v>
      </c>
      <c r="G25" s="208">
        <f>ROUND(E25*F25,2)</f>
        <v>100000</v>
      </c>
      <c r="H25" s="207">
        <v>0.0</v>
      </c>
      <c r="I25" s="208">
        <f>ROUND(E25*H25,2)</f>
        <v>0</v>
      </c>
      <c r="J25" s="207">
        <v>100000.0</v>
      </c>
      <c r="K25" s="208">
        <f>ROUND(E25*J25,2)</f>
        <v>100000</v>
      </c>
      <c r="L25" s="208">
        <v>21.0</v>
      </c>
      <c r="M25" s="208">
        <f>G25*(1+L25/100)</f>
        <v>121000</v>
      </c>
      <c r="N25" s="206">
        <v>0.0</v>
      </c>
      <c r="O25" s="206">
        <f>ROUND(E25*N25,2)</f>
        <v>0</v>
      </c>
      <c r="P25" s="206">
        <v>0.0</v>
      </c>
      <c r="Q25" s="206">
        <f>ROUND(E25*P25,2)</f>
        <v>0</v>
      </c>
      <c r="R25" s="208"/>
      <c r="S25" s="208" t="s">
        <v>200</v>
      </c>
      <c r="T25" s="209" t="s">
        <v>249</v>
      </c>
      <c r="U25" s="210">
        <v>0.0</v>
      </c>
      <c r="V25" s="210">
        <f>ROUND(E25*U25,2)</f>
        <v>0</v>
      </c>
      <c r="W25" s="210"/>
      <c r="X25" s="210" t="s">
        <v>82</v>
      </c>
      <c r="Y25" s="210" t="s">
        <v>202</v>
      </c>
      <c r="Z25" s="211"/>
      <c r="AA25" s="211"/>
      <c r="AB25" s="211"/>
      <c r="AC25" s="211"/>
      <c r="AD25" s="211"/>
      <c r="AE25" s="211"/>
      <c r="AF25" s="211"/>
      <c r="AG25" s="211" t="s">
        <v>741</v>
      </c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ht="12.0" customHeight="1" outlineLevel="2">
      <c r="A26" s="212"/>
      <c r="B26" s="213"/>
      <c r="C26" s="240" t="s">
        <v>764</v>
      </c>
      <c r="D26" s="30"/>
      <c r="E26" s="30"/>
      <c r="F26" s="30"/>
      <c r="G26" s="30"/>
      <c r="H26" s="210"/>
      <c r="I26" s="210"/>
      <c r="J26" s="210"/>
      <c r="K26" s="210"/>
      <c r="L26" s="210"/>
      <c r="M26" s="210"/>
      <c r="N26" s="217"/>
      <c r="O26" s="217"/>
      <c r="P26" s="217"/>
      <c r="Q26" s="217"/>
      <c r="R26" s="210"/>
      <c r="S26" s="210"/>
      <c r="T26" s="210"/>
      <c r="U26" s="210"/>
      <c r="V26" s="210"/>
      <c r="W26" s="210"/>
      <c r="X26" s="210"/>
      <c r="Y26" s="210"/>
      <c r="Z26" s="211"/>
      <c r="AA26" s="211"/>
      <c r="AB26" s="211"/>
      <c r="AC26" s="211"/>
      <c r="AD26" s="211"/>
      <c r="AE26" s="211"/>
      <c r="AF26" s="211"/>
      <c r="AG26" s="211" t="s">
        <v>280</v>
      </c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41" t="str">
        <f>C26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26" s="211"/>
      <c r="BC26" s="211"/>
      <c r="BD26" s="211"/>
      <c r="BE26" s="211"/>
      <c r="BF26" s="211"/>
      <c r="BG26" s="211"/>
      <c r="BH26" s="211"/>
    </row>
    <row r="27" ht="12.0" customHeight="1" outlineLevel="1">
      <c r="A27" s="202">
        <v>9.0</v>
      </c>
      <c r="B27" s="203" t="s">
        <v>765</v>
      </c>
      <c r="C27" s="204" t="s">
        <v>766</v>
      </c>
      <c r="D27" s="205" t="s">
        <v>740</v>
      </c>
      <c r="E27" s="206">
        <v>1.0</v>
      </c>
      <c r="F27" s="207">
        <v>100000.0</v>
      </c>
      <c r="G27" s="208">
        <f>ROUND(E27*F27,2)</f>
        <v>100000</v>
      </c>
      <c r="H27" s="207">
        <v>0.0</v>
      </c>
      <c r="I27" s="208">
        <f>ROUND(E27*H27,2)</f>
        <v>0</v>
      </c>
      <c r="J27" s="207">
        <v>100000.0</v>
      </c>
      <c r="K27" s="208">
        <f>ROUND(E27*J27,2)</f>
        <v>100000</v>
      </c>
      <c r="L27" s="208">
        <v>21.0</v>
      </c>
      <c r="M27" s="208">
        <f>G27*(1+L27/100)</f>
        <v>121000</v>
      </c>
      <c r="N27" s="206">
        <v>0.0</v>
      </c>
      <c r="O27" s="206">
        <f>ROUND(E27*N27,2)</f>
        <v>0</v>
      </c>
      <c r="P27" s="206">
        <v>0.0</v>
      </c>
      <c r="Q27" s="206">
        <f>ROUND(E27*P27,2)</f>
        <v>0</v>
      </c>
      <c r="R27" s="208"/>
      <c r="S27" s="208" t="s">
        <v>200</v>
      </c>
      <c r="T27" s="209" t="s">
        <v>249</v>
      </c>
      <c r="U27" s="210">
        <v>0.0</v>
      </c>
      <c r="V27" s="210">
        <f>ROUND(E27*U27,2)</f>
        <v>0</v>
      </c>
      <c r="W27" s="210"/>
      <c r="X27" s="210" t="s">
        <v>82</v>
      </c>
      <c r="Y27" s="210" t="s">
        <v>202</v>
      </c>
      <c r="Z27" s="211"/>
      <c r="AA27" s="211"/>
      <c r="AB27" s="211"/>
      <c r="AC27" s="211"/>
      <c r="AD27" s="211"/>
      <c r="AE27" s="211"/>
      <c r="AF27" s="211"/>
      <c r="AG27" s="211" t="s">
        <v>741</v>
      </c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ht="12.0" customHeight="1" outlineLevel="2">
      <c r="A28" s="212"/>
      <c r="B28" s="213"/>
      <c r="C28" s="240" t="s">
        <v>767</v>
      </c>
      <c r="D28" s="30"/>
      <c r="E28" s="30"/>
      <c r="F28" s="30"/>
      <c r="G28" s="30"/>
      <c r="H28" s="210"/>
      <c r="I28" s="210"/>
      <c r="J28" s="210"/>
      <c r="K28" s="210"/>
      <c r="L28" s="210"/>
      <c r="M28" s="210"/>
      <c r="N28" s="217"/>
      <c r="O28" s="217"/>
      <c r="P28" s="217"/>
      <c r="Q28" s="217"/>
      <c r="R28" s="210"/>
      <c r="S28" s="210"/>
      <c r="T28" s="210"/>
      <c r="U28" s="210"/>
      <c r="V28" s="210"/>
      <c r="W28" s="210"/>
      <c r="X28" s="210"/>
      <c r="Y28" s="210"/>
      <c r="Z28" s="211"/>
      <c r="AA28" s="211"/>
      <c r="AB28" s="211"/>
      <c r="AC28" s="211"/>
      <c r="AD28" s="211"/>
      <c r="AE28" s="211"/>
      <c r="AF28" s="211"/>
      <c r="AG28" s="211" t="s">
        <v>280</v>
      </c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41" t="str">
        <f>C28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28" s="211"/>
      <c r="BC28" s="211"/>
      <c r="BD28" s="211"/>
      <c r="BE28" s="211"/>
      <c r="BF28" s="211"/>
      <c r="BG28" s="211"/>
      <c r="BH28" s="211"/>
    </row>
    <row r="29" ht="12.0" customHeight="1">
      <c r="A29" s="174"/>
      <c r="B29" s="178"/>
      <c r="C29" s="226"/>
      <c r="D29" s="180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AE29" s="151">
        <v>12.0</v>
      </c>
      <c r="AF29" s="151">
        <v>21.0</v>
      </c>
      <c r="AG29" s="151" t="s">
        <v>181</v>
      </c>
    </row>
    <row r="30" ht="12.0" customHeight="1">
      <c r="A30" s="227"/>
      <c r="B30" s="228" t="s">
        <v>14</v>
      </c>
      <c r="C30" s="229"/>
      <c r="D30" s="230"/>
      <c r="E30" s="231"/>
      <c r="F30" s="231"/>
      <c r="G30" s="232">
        <f>G8+G20</f>
        <v>840000</v>
      </c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AE30" s="151">
        <f>SUMIF(L7:L28,AE29,G7:G28)</f>
        <v>0</v>
      </c>
      <c r="AF30" s="151">
        <f>SUMIF(L7:L28,AF29,G7:G28)</f>
        <v>840000</v>
      </c>
      <c r="AG30" s="151" t="s">
        <v>224</v>
      </c>
    </row>
    <row r="31" ht="12.0" customHeight="1">
      <c r="A31" s="174"/>
      <c r="B31" s="178"/>
      <c r="C31" s="226"/>
      <c r="D31" s="180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</row>
    <row r="32" ht="12.0" customHeight="1">
      <c r="A32" s="174"/>
      <c r="B32" s="178"/>
      <c r="C32" s="226"/>
      <c r="D32" s="180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</row>
    <row r="33" ht="12.0" customHeight="1">
      <c r="A33" s="174" t="s">
        <v>225</v>
      </c>
      <c r="D33" s="180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</row>
    <row r="34" ht="12.0" customHeight="1">
      <c r="A34" s="233"/>
      <c r="B34" s="30"/>
      <c r="C34" s="30"/>
      <c r="D34" s="30"/>
      <c r="E34" s="30"/>
      <c r="F34" s="30"/>
      <c r="G34" s="23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AG34" s="151" t="s">
        <v>226</v>
      </c>
    </row>
    <row r="35" ht="12.0" customHeight="1">
      <c r="A35" s="235"/>
      <c r="G35" s="236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</row>
    <row r="36" ht="12.0" customHeight="1">
      <c r="A36" s="235"/>
      <c r="G36" s="236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</row>
    <row r="37" ht="12.0" customHeight="1">
      <c r="A37" s="235"/>
      <c r="G37" s="236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</row>
    <row r="38" ht="12.0" customHeight="1">
      <c r="A38" s="237"/>
      <c r="B38" s="41"/>
      <c r="C38" s="41"/>
      <c r="D38" s="41"/>
      <c r="E38" s="41"/>
      <c r="F38" s="41"/>
      <c r="G38" s="238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</row>
    <row r="39" ht="12.0" customHeight="1">
      <c r="A39" s="174"/>
      <c r="B39" s="178"/>
      <c r="C39" s="226"/>
      <c r="D39" s="180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</row>
    <row r="40" ht="12.0" customHeight="1">
      <c r="B40" s="183"/>
      <c r="C40" s="239"/>
      <c r="D40" s="123"/>
      <c r="AG40" s="151" t="s">
        <v>227</v>
      </c>
    </row>
    <row r="41" ht="12.0" customHeight="1">
      <c r="B41" s="183"/>
      <c r="C41" s="183"/>
      <c r="D41" s="123"/>
    </row>
    <row r="42" ht="12.0" customHeight="1">
      <c r="B42" s="183"/>
      <c r="C42" s="183"/>
      <c r="D42" s="123"/>
    </row>
    <row r="43" ht="12.0" customHeight="1">
      <c r="B43" s="183"/>
      <c r="C43" s="183"/>
      <c r="D43" s="123"/>
    </row>
    <row r="44" ht="12.0" customHeight="1">
      <c r="B44" s="183"/>
      <c r="C44" s="183"/>
      <c r="D44" s="123"/>
    </row>
    <row r="45" ht="12.0" customHeight="1">
      <c r="B45" s="183"/>
      <c r="C45" s="183"/>
      <c r="D45" s="123"/>
    </row>
    <row r="46" ht="12.0" customHeight="1">
      <c r="B46" s="183"/>
      <c r="C46" s="183"/>
      <c r="D46" s="123"/>
    </row>
    <row r="47" ht="12.0" customHeight="1">
      <c r="B47" s="183"/>
      <c r="C47" s="183"/>
      <c r="D47" s="123"/>
    </row>
    <row r="48" ht="12.0" customHeight="1">
      <c r="B48" s="183"/>
      <c r="C48" s="183"/>
      <c r="D48" s="123"/>
    </row>
    <row r="49" ht="12.0" customHeight="1">
      <c r="B49" s="183"/>
      <c r="C49" s="183"/>
      <c r="D49" s="123"/>
    </row>
    <row r="50" ht="12.0" customHeight="1">
      <c r="B50" s="183"/>
      <c r="C50" s="183"/>
      <c r="D50" s="123"/>
    </row>
    <row r="51" ht="12.0" customHeight="1">
      <c r="B51" s="183"/>
      <c r="C51" s="183"/>
      <c r="D51" s="123"/>
    </row>
    <row r="52" ht="12.0" customHeight="1">
      <c r="B52" s="183"/>
      <c r="C52" s="183"/>
      <c r="D52" s="123"/>
    </row>
    <row r="53" ht="12.0" customHeight="1">
      <c r="B53" s="183"/>
      <c r="C53" s="183"/>
      <c r="D53" s="123"/>
    </row>
    <row r="54" ht="12.0" customHeight="1">
      <c r="B54" s="183"/>
      <c r="C54" s="183"/>
      <c r="D54" s="123"/>
    </row>
    <row r="55" ht="12.0" customHeight="1">
      <c r="B55" s="183"/>
      <c r="C55" s="183"/>
      <c r="D55" s="123"/>
    </row>
    <row r="56" ht="12.0" customHeight="1">
      <c r="B56" s="183"/>
      <c r="C56" s="183"/>
      <c r="D56" s="123"/>
    </row>
    <row r="57" ht="12.0" customHeight="1">
      <c r="B57" s="183"/>
      <c r="C57" s="183"/>
      <c r="D57" s="123"/>
    </row>
    <row r="58" ht="12.0" customHeight="1">
      <c r="B58" s="183"/>
      <c r="C58" s="183"/>
      <c r="D58" s="123"/>
    </row>
    <row r="59" ht="12.0" customHeight="1">
      <c r="B59" s="183"/>
      <c r="C59" s="183"/>
      <c r="D59" s="123"/>
    </row>
    <row r="60" ht="12.0" customHeight="1">
      <c r="B60" s="183"/>
      <c r="C60" s="183"/>
      <c r="D60" s="123"/>
    </row>
    <row r="61" ht="12.0" customHeight="1">
      <c r="B61" s="183"/>
      <c r="C61" s="183"/>
      <c r="D61" s="123"/>
    </row>
    <row r="62" ht="12.0" customHeight="1">
      <c r="B62" s="183"/>
      <c r="C62" s="183"/>
      <c r="D62" s="123"/>
    </row>
    <row r="63" ht="12.0" customHeight="1">
      <c r="B63" s="183"/>
      <c r="C63" s="183"/>
      <c r="D63" s="123"/>
    </row>
    <row r="64" ht="12.0" customHeight="1">
      <c r="B64" s="183"/>
      <c r="C64" s="183"/>
      <c r="D64" s="123"/>
    </row>
    <row r="65" ht="12.0" customHeight="1">
      <c r="B65" s="183"/>
      <c r="C65" s="183"/>
      <c r="D65" s="123"/>
    </row>
    <row r="66" ht="12.0" customHeight="1">
      <c r="B66" s="183"/>
      <c r="C66" s="183"/>
      <c r="D66" s="123"/>
    </row>
    <row r="67" ht="12.0" customHeight="1">
      <c r="B67" s="183"/>
      <c r="C67" s="183"/>
      <c r="D67" s="123"/>
    </row>
    <row r="68" ht="12.0" customHeight="1">
      <c r="B68" s="183"/>
      <c r="C68" s="183"/>
      <c r="D68" s="123"/>
    </row>
    <row r="69" ht="12.0" customHeight="1">
      <c r="B69" s="183"/>
      <c r="C69" s="183"/>
      <c r="D69" s="123"/>
    </row>
    <row r="70" ht="12.0" customHeight="1">
      <c r="B70" s="183"/>
      <c r="C70" s="183"/>
      <c r="D70" s="123"/>
    </row>
    <row r="71" ht="12.0" customHeight="1">
      <c r="B71" s="183"/>
      <c r="C71" s="183"/>
      <c r="D71" s="123"/>
    </row>
    <row r="72" ht="12.0" customHeight="1">
      <c r="B72" s="183"/>
      <c r="C72" s="183"/>
      <c r="D72" s="123"/>
    </row>
    <row r="73" ht="12.0" customHeight="1">
      <c r="B73" s="183"/>
      <c r="C73" s="183"/>
      <c r="D73" s="123"/>
    </row>
    <row r="74" ht="12.0" customHeight="1">
      <c r="B74" s="183"/>
      <c r="C74" s="183"/>
      <c r="D74" s="123"/>
    </row>
    <row r="75" ht="12.0" customHeight="1">
      <c r="B75" s="183"/>
      <c r="C75" s="183"/>
      <c r="D75" s="123"/>
    </row>
    <row r="76" ht="12.0" customHeight="1">
      <c r="B76" s="183"/>
      <c r="C76" s="183"/>
      <c r="D76" s="123"/>
    </row>
    <row r="77" ht="12.0" customHeight="1">
      <c r="B77" s="183"/>
      <c r="C77" s="183"/>
      <c r="D77" s="123"/>
    </row>
    <row r="78" ht="12.0" customHeight="1">
      <c r="B78" s="183"/>
      <c r="C78" s="183"/>
      <c r="D78" s="123"/>
    </row>
    <row r="79" ht="12.0" customHeight="1">
      <c r="B79" s="183"/>
      <c r="C79" s="183"/>
      <c r="D79" s="123"/>
    </row>
    <row r="80" ht="12.0" customHeight="1">
      <c r="B80" s="183"/>
      <c r="C80" s="183"/>
      <c r="D80" s="123"/>
    </row>
    <row r="81" ht="12.0" customHeight="1">
      <c r="B81" s="183"/>
      <c r="C81" s="183"/>
      <c r="D81" s="123"/>
    </row>
    <row r="82" ht="12.0" customHeight="1">
      <c r="B82" s="183"/>
      <c r="C82" s="183"/>
      <c r="D82" s="123"/>
    </row>
    <row r="83" ht="12.0" customHeight="1">
      <c r="B83" s="183"/>
      <c r="C83" s="183"/>
      <c r="D83" s="123"/>
    </row>
    <row r="84" ht="12.0" customHeight="1">
      <c r="B84" s="183"/>
      <c r="C84" s="183"/>
      <c r="D84" s="123"/>
    </row>
    <row r="85" ht="12.0" customHeight="1">
      <c r="B85" s="183"/>
      <c r="C85" s="183"/>
      <c r="D85" s="123"/>
    </row>
    <row r="86" ht="12.0" customHeight="1">
      <c r="B86" s="183"/>
      <c r="C86" s="183"/>
      <c r="D86" s="123"/>
    </row>
    <row r="87" ht="12.0" customHeight="1">
      <c r="B87" s="183"/>
      <c r="C87" s="183"/>
      <c r="D87" s="123"/>
    </row>
    <row r="88" ht="12.0" customHeight="1">
      <c r="B88" s="183"/>
      <c r="C88" s="183"/>
      <c r="D88" s="123"/>
    </row>
    <row r="89" ht="12.0" customHeight="1">
      <c r="B89" s="183"/>
      <c r="C89" s="183"/>
      <c r="D89" s="123"/>
    </row>
    <row r="90" ht="12.0" customHeight="1">
      <c r="B90" s="183"/>
      <c r="C90" s="183"/>
      <c r="D90" s="123"/>
    </row>
    <row r="91" ht="12.0" customHeight="1">
      <c r="B91" s="183"/>
      <c r="C91" s="183"/>
      <c r="D91" s="123"/>
    </row>
    <row r="92" ht="12.0" customHeight="1">
      <c r="B92" s="183"/>
      <c r="C92" s="183"/>
      <c r="D92" s="123"/>
    </row>
    <row r="93" ht="12.0" customHeight="1">
      <c r="B93" s="183"/>
      <c r="C93" s="183"/>
      <c r="D93" s="123"/>
    </row>
    <row r="94" ht="12.0" customHeight="1">
      <c r="B94" s="183"/>
      <c r="C94" s="183"/>
      <c r="D94" s="123"/>
    </row>
    <row r="95" ht="12.0" customHeight="1">
      <c r="B95" s="183"/>
      <c r="C95" s="183"/>
      <c r="D95" s="123"/>
    </row>
    <row r="96" ht="12.0" customHeight="1">
      <c r="B96" s="183"/>
      <c r="C96" s="183"/>
      <c r="D96" s="123"/>
    </row>
    <row r="97" ht="12.0" customHeight="1">
      <c r="B97" s="183"/>
      <c r="C97" s="183"/>
      <c r="D97" s="123"/>
    </row>
    <row r="98" ht="12.0" customHeight="1">
      <c r="B98" s="183"/>
      <c r="C98" s="183"/>
      <c r="D98" s="123"/>
    </row>
    <row r="99" ht="12.0" customHeight="1">
      <c r="B99" s="183"/>
      <c r="C99" s="183"/>
      <c r="D99" s="123"/>
    </row>
    <row r="100" ht="12.0" customHeight="1">
      <c r="B100" s="183"/>
      <c r="C100" s="183"/>
      <c r="D100" s="123"/>
    </row>
    <row r="101" ht="12.0" customHeight="1">
      <c r="B101" s="183"/>
      <c r="C101" s="183"/>
      <c r="D101" s="123"/>
    </row>
    <row r="102" ht="12.0" customHeight="1">
      <c r="B102" s="183"/>
      <c r="C102" s="183"/>
      <c r="D102" s="123"/>
    </row>
    <row r="103" ht="12.0" customHeight="1">
      <c r="B103" s="183"/>
      <c r="C103" s="183"/>
      <c r="D103" s="123"/>
    </row>
    <row r="104" ht="12.0" customHeight="1">
      <c r="B104" s="183"/>
      <c r="C104" s="183"/>
      <c r="D104" s="123"/>
    </row>
    <row r="105" ht="12.0" customHeight="1">
      <c r="B105" s="183"/>
      <c r="C105" s="183"/>
      <c r="D105" s="123"/>
    </row>
    <row r="106" ht="12.0" customHeight="1">
      <c r="B106" s="183"/>
      <c r="C106" s="183"/>
      <c r="D106" s="123"/>
    </row>
    <row r="107" ht="12.0" customHeight="1">
      <c r="B107" s="183"/>
      <c r="C107" s="183"/>
      <c r="D107" s="123"/>
    </row>
    <row r="108" ht="12.0" customHeight="1">
      <c r="B108" s="183"/>
      <c r="C108" s="183"/>
      <c r="D108" s="123"/>
    </row>
    <row r="109" ht="12.0" customHeight="1">
      <c r="B109" s="183"/>
      <c r="C109" s="183"/>
      <c r="D109" s="123"/>
    </row>
    <row r="110" ht="12.0" customHeight="1">
      <c r="B110" s="183"/>
      <c r="C110" s="183"/>
      <c r="D110" s="123"/>
    </row>
    <row r="111" ht="12.0" customHeight="1">
      <c r="B111" s="183"/>
      <c r="C111" s="183"/>
      <c r="D111" s="123"/>
    </row>
    <row r="112" ht="12.0" customHeight="1">
      <c r="B112" s="183"/>
      <c r="C112" s="183"/>
      <c r="D112" s="123"/>
    </row>
    <row r="113" ht="12.0" customHeight="1">
      <c r="B113" s="183"/>
      <c r="C113" s="183"/>
      <c r="D113" s="123"/>
    </row>
    <row r="114" ht="12.0" customHeight="1">
      <c r="B114" s="183"/>
      <c r="C114" s="183"/>
      <c r="D114" s="123"/>
    </row>
    <row r="115" ht="12.0" customHeight="1">
      <c r="B115" s="183"/>
      <c r="C115" s="183"/>
      <c r="D115" s="123"/>
    </row>
    <row r="116" ht="12.0" customHeight="1">
      <c r="B116" s="183"/>
      <c r="C116" s="183"/>
      <c r="D116" s="123"/>
    </row>
    <row r="117" ht="12.0" customHeight="1">
      <c r="B117" s="183"/>
      <c r="C117" s="183"/>
      <c r="D117" s="123"/>
    </row>
    <row r="118" ht="12.0" customHeight="1">
      <c r="B118" s="183"/>
      <c r="C118" s="183"/>
      <c r="D118" s="123"/>
    </row>
    <row r="119" ht="12.0" customHeight="1">
      <c r="B119" s="183"/>
      <c r="C119" s="183"/>
      <c r="D119" s="123"/>
    </row>
    <row r="120" ht="12.0" customHeight="1">
      <c r="B120" s="183"/>
      <c r="C120" s="183"/>
      <c r="D120" s="123"/>
    </row>
    <row r="121" ht="12.0" customHeight="1">
      <c r="B121" s="183"/>
      <c r="C121" s="183"/>
      <c r="D121" s="123"/>
    </row>
    <row r="122" ht="12.0" customHeight="1">
      <c r="B122" s="183"/>
      <c r="C122" s="183"/>
      <c r="D122" s="123"/>
    </row>
    <row r="123" ht="12.0" customHeight="1">
      <c r="B123" s="183"/>
      <c r="C123" s="183"/>
      <c r="D123" s="123"/>
    </row>
    <row r="124" ht="12.0" customHeight="1">
      <c r="B124" s="183"/>
      <c r="C124" s="183"/>
      <c r="D124" s="123"/>
    </row>
    <row r="125" ht="12.0" customHeight="1">
      <c r="B125" s="183"/>
      <c r="C125" s="183"/>
      <c r="D125" s="123"/>
    </row>
    <row r="126" ht="12.0" customHeight="1">
      <c r="B126" s="183"/>
      <c r="C126" s="183"/>
      <c r="D126" s="123"/>
    </row>
    <row r="127" ht="12.0" customHeight="1">
      <c r="B127" s="183"/>
      <c r="C127" s="183"/>
      <c r="D127" s="123"/>
    </row>
    <row r="128" ht="12.0" customHeight="1">
      <c r="B128" s="183"/>
      <c r="C128" s="183"/>
      <c r="D128" s="123"/>
    </row>
    <row r="129" ht="12.0" customHeight="1">
      <c r="B129" s="183"/>
      <c r="C129" s="183"/>
      <c r="D129" s="123"/>
    </row>
    <row r="130" ht="12.0" customHeight="1">
      <c r="B130" s="183"/>
      <c r="C130" s="183"/>
      <c r="D130" s="123"/>
    </row>
    <row r="131" ht="12.0" customHeight="1">
      <c r="B131" s="183"/>
      <c r="C131" s="183"/>
      <c r="D131" s="123"/>
    </row>
    <row r="132" ht="12.0" customHeight="1">
      <c r="B132" s="183"/>
      <c r="C132" s="183"/>
      <c r="D132" s="123"/>
    </row>
    <row r="133" ht="12.0" customHeight="1">
      <c r="B133" s="183"/>
      <c r="C133" s="183"/>
      <c r="D133" s="123"/>
    </row>
    <row r="134" ht="12.0" customHeight="1">
      <c r="B134" s="183"/>
      <c r="C134" s="183"/>
      <c r="D134" s="123"/>
    </row>
    <row r="135" ht="12.0" customHeight="1">
      <c r="B135" s="183"/>
      <c r="C135" s="183"/>
      <c r="D135" s="123"/>
    </row>
    <row r="136" ht="12.0" customHeight="1">
      <c r="B136" s="183"/>
      <c r="C136" s="183"/>
      <c r="D136" s="123"/>
    </row>
    <row r="137" ht="12.0" customHeight="1">
      <c r="B137" s="183"/>
      <c r="C137" s="183"/>
      <c r="D137" s="123"/>
    </row>
    <row r="138" ht="12.0" customHeight="1">
      <c r="B138" s="183"/>
      <c r="C138" s="183"/>
      <c r="D138" s="123"/>
    </row>
    <row r="139" ht="12.0" customHeight="1">
      <c r="B139" s="183"/>
      <c r="C139" s="183"/>
      <c r="D139" s="123"/>
    </row>
    <row r="140" ht="12.0" customHeight="1">
      <c r="B140" s="183"/>
      <c r="C140" s="183"/>
      <c r="D140" s="123"/>
    </row>
    <row r="141" ht="12.0" customHeight="1">
      <c r="B141" s="183"/>
      <c r="C141" s="183"/>
      <c r="D141" s="123"/>
    </row>
    <row r="142" ht="12.0" customHeight="1">
      <c r="B142" s="183"/>
      <c r="C142" s="183"/>
      <c r="D142" s="123"/>
    </row>
    <row r="143" ht="12.0" customHeight="1">
      <c r="B143" s="183"/>
      <c r="C143" s="183"/>
      <c r="D143" s="123"/>
    </row>
    <row r="144" ht="12.0" customHeight="1">
      <c r="B144" s="183"/>
      <c r="C144" s="183"/>
      <c r="D144" s="123"/>
    </row>
    <row r="145" ht="12.0" customHeight="1">
      <c r="B145" s="183"/>
      <c r="C145" s="183"/>
      <c r="D145" s="123"/>
    </row>
    <row r="146" ht="12.0" customHeight="1">
      <c r="B146" s="183"/>
      <c r="C146" s="183"/>
      <c r="D146" s="123"/>
    </row>
    <row r="147" ht="12.0" customHeight="1">
      <c r="B147" s="183"/>
      <c r="C147" s="183"/>
      <c r="D147" s="123"/>
    </row>
    <row r="148" ht="12.0" customHeight="1">
      <c r="B148" s="183"/>
      <c r="C148" s="183"/>
      <c r="D148" s="123"/>
    </row>
    <row r="149" ht="12.0" customHeight="1">
      <c r="B149" s="183"/>
      <c r="C149" s="183"/>
      <c r="D149" s="123"/>
    </row>
    <row r="150" ht="12.0" customHeight="1">
      <c r="B150" s="183"/>
      <c r="C150" s="183"/>
      <c r="D150" s="123"/>
    </row>
    <row r="151" ht="12.0" customHeight="1">
      <c r="B151" s="183"/>
      <c r="C151" s="183"/>
      <c r="D151" s="123"/>
    </row>
    <row r="152" ht="12.0" customHeight="1">
      <c r="B152" s="183"/>
      <c r="C152" s="183"/>
      <c r="D152" s="123"/>
    </row>
    <row r="153" ht="12.0" customHeight="1">
      <c r="B153" s="183"/>
      <c r="C153" s="183"/>
      <c r="D153" s="123"/>
    </row>
    <row r="154" ht="12.0" customHeight="1">
      <c r="B154" s="183"/>
      <c r="C154" s="183"/>
      <c r="D154" s="123"/>
    </row>
    <row r="155" ht="12.0" customHeight="1">
      <c r="B155" s="183"/>
      <c r="C155" s="183"/>
      <c r="D155" s="123"/>
    </row>
    <row r="156" ht="12.0" customHeight="1">
      <c r="B156" s="183"/>
      <c r="C156" s="183"/>
      <c r="D156" s="123"/>
    </row>
    <row r="157" ht="12.0" customHeight="1">
      <c r="B157" s="183"/>
      <c r="C157" s="183"/>
      <c r="D157" s="123"/>
    </row>
    <row r="158" ht="12.0" customHeight="1">
      <c r="B158" s="183"/>
      <c r="C158" s="183"/>
      <c r="D158" s="123"/>
    </row>
    <row r="159" ht="12.0" customHeight="1">
      <c r="B159" s="183"/>
      <c r="C159" s="183"/>
      <c r="D159" s="123"/>
    </row>
    <row r="160" ht="12.0" customHeight="1">
      <c r="B160" s="183"/>
      <c r="C160" s="183"/>
      <c r="D160" s="123"/>
    </row>
    <row r="161" ht="12.0" customHeight="1">
      <c r="B161" s="183"/>
      <c r="C161" s="183"/>
      <c r="D161" s="123"/>
    </row>
    <row r="162" ht="12.0" customHeight="1">
      <c r="B162" s="183"/>
      <c r="C162" s="183"/>
      <c r="D162" s="123"/>
    </row>
    <row r="163" ht="12.0" customHeight="1">
      <c r="B163" s="183"/>
      <c r="C163" s="183"/>
      <c r="D163" s="123"/>
    </row>
    <row r="164" ht="12.0" customHeight="1">
      <c r="B164" s="183"/>
      <c r="C164" s="183"/>
      <c r="D164" s="123"/>
    </row>
    <row r="165" ht="12.0" customHeight="1">
      <c r="B165" s="183"/>
      <c r="C165" s="183"/>
      <c r="D165" s="123"/>
    </row>
    <row r="166" ht="12.0" customHeight="1">
      <c r="B166" s="183"/>
      <c r="C166" s="183"/>
      <c r="D166" s="123"/>
    </row>
    <row r="167" ht="12.0" customHeight="1">
      <c r="B167" s="183"/>
      <c r="C167" s="183"/>
      <c r="D167" s="123"/>
    </row>
    <row r="168" ht="12.0" customHeight="1">
      <c r="B168" s="183"/>
      <c r="C168" s="183"/>
      <c r="D168" s="123"/>
    </row>
    <row r="169" ht="12.0" customHeight="1">
      <c r="B169" s="183"/>
      <c r="C169" s="183"/>
      <c r="D169" s="123"/>
    </row>
    <row r="170" ht="12.0" customHeight="1">
      <c r="B170" s="183"/>
      <c r="C170" s="183"/>
      <c r="D170" s="123"/>
    </row>
    <row r="171" ht="12.0" customHeight="1">
      <c r="B171" s="183"/>
      <c r="C171" s="183"/>
      <c r="D171" s="123"/>
    </row>
    <row r="172" ht="12.0" customHeight="1">
      <c r="B172" s="183"/>
      <c r="C172" s="183"/>
      <c r="D172" s="123"/>
    </row>
    <row r="173" ht="12.0" customHeight="1">
      <c r="B173" s="183"/>
      <c r="C173" s="183"/>
      <c r="D173" s="123"/>
    </row>
    <row r="174" ht="12.0" customHeight="1">
      <c r="B174" s="183"/>
      <c r="C174" s="183"/>
      <c r="D174" s="123"/>
    </row>
    <row r="175" ht="12.0" customHeight="1">
      <c r="B175" s="183"/>
      <c r="C175" s="183"/>
      <c r="D175" s="123"/>
    </row>
    <row r="176" ht="12.0" customHeight="1">
      <c r="B176" s="183"/>
      <c r="C176" s="183"/>
      <c r="D176" s="123"/>
    </row>
    <row r="177" ht="12.0" customHeight="1">
      <c r="B177" s="183"/>
      <c r="C177" s="183"/>
      <c r="D177" s="123"/>
    </row>
    <row r="178" ht="12.0" customHeight="1">
      <c r="B178" s="183"/>
      <c r="C178" s="183"/>
      <c r="D178" s="123"/>
    </row>
    <row r="179" ht="12.0" customHeight="1">
      <c r="B179" s="183"/>
      <c r="C179" s="183"/>
      <c r="D179" s="123"/>
    </row>
    <row r="180" ht="12.0" customHeight="1">
      <c r="B180" s="183"/>
      <c r="C180" s="183"/>
      <c r="D180" s="123"/>
    </row>
    <row r="181" ht="12.0" customHeight="1">
      <c r="B181" s="183"/>
      <c r="C181" s="183"/>
      <c r="D181" s="123"/>
    </row>
    <row r="182" ht="12.0" customHeight="1">
      <c r="B182" s="183"/>
      <c r="C182" s="183"/>
      <c r="D182" s="123"/>
    </row>
    <row r="183" ht="12.0" customHeight="1">
      <c r="B183" s="183"/>
      <c r="C183" s="183"/>
      <c r="D183" s="123"/>
    </row>
    <row r="184" ht="12.0" customHeight="1">
      <c r="B184" s="183"/>
      <c r="C184" s="183"/>
      <c r="D184" s="123"/>
    </row>
    <row r="185" ht="12.0" customHeight="1">
      <c r="B185" s="183"/>
      <c r="C185" s="183"/>
      <c r="D185" s="123"/>
    </row>
    <row r="186" ht="12.0" customHeight="1">
      <c r="B186" s="183"/>
      <c r="C186" s="183"/>
      <c r="D186" s="123"/>
    </row>
    <row r="187" ht="12.0" customHeight="1">
      <c r="B187" s="183"/>
      <c r="C187" s="183"/>
      <c r="D187" s="123"/>
    </row>
    <row r="188" ht="12.0" customHeight="1">
      <c r="B188" s="183"/>
      <c r="C188" s="183"/>
      <c r="D188" s="123"/>
    </row>
    <row r="189" ht="12.0" customHeight="1">
      <c r="B189" s="183"/>
      <c r="C189" s="183"/>
      <c r="D189" s="123"/>
    </row>
    <row r="190" ht="12.0" customHeight="1">
      <c r="B190" s="183"/>
      <c r="C190" s="183"/>
      <c r="D190" s="123"/>
    </row>
    <row r="191" ht="12.0" customHeight="1">
      <c r="B191" s="183"/>
      <c r="C191" s="183"/>
      <c r="D191" s="123"/>
    </row>
    <row r="192" ht="12.0" customHeight="1">
      <c r="B192" s="183"/>
      <c r="C192" s="183"/>
      <c r="D192" s="123"/>
    </row>
    <row r="193" ht="12.0" customHeight="1">
      <c r="B193" s="183"/>
      <c r="C193" s="183"/>
      <c r="D193" s="123"/>
    </row>
    <row r="194" ht="12.0" customHeight="1">
      <c r="B194" s="183"/>
      <c r="C194" s="183"/>
      <c r="D194" s="123"/>
    </row>
    <row r="195" ht="12.0" customHeight="1">
      <c r="B195" s="183"/>
      <c r="C195" s="183"/>
      <c r="D195" s="123"/>
    </row>
    <row r="196" ht="12.0" customHeight="1">
      <c r="B196" s="183"/>
      <c r="C196" s="183"/>
      <c r="D196" s="123"/>
    </row>
    <row r="197" ht="12.0" customHeight="1">
      <c r="B197" s="183"/>
      <c r="C197" s="183"/>
      <c r="D197" s="123"/>
    </row>
    <row r="198" ht="12.0" customHeight="1">
      <c r="B198" s="183"/>
      <c r="C198" s="183"/>
      <c r="D198" s="123"/>
    </row>
    <row r="199" ht="12.0" customHeight="1">
      <c r="B199" s="183"/>
      <c r="C199" s="183"/>
      <c r="D199" s="123"/>
    </row>
    <row r="200" ht="12.0" customHeight="1">
      <c r="B200" s="183"/>
      <c r="C200" s="183"/>
      <c r="D200" s="123"/>
    </row>
    <row r="201" ht="12.0" customHeight="1">
      <c r="B201" s="183"/>
      <c r="C201" s="183"/>
      <c r="D201" s="123"/>
    </row>
    <row r="202" ht="12.0" customHeight="1">
      <c r="B202" s="183"/>
      <c r="C202" s="183"/>
      <c r="D202" s="123"/>
    </row>
    <row r="203" ht="12.0" customHeight="1">
      <c r="B203" s="183"/>
      <c r="C203" s="183"/>
      <c r="D203" s="123"/>
    </row>
    <row r="204" ht="12.0" customHeight="1">
      <c r="B204" s="183"/>
      <c r="C204" s="183"/>
      <c r="D204" s="123"/>
    </row>
    <row r="205" ht="12.0" customHeight="1">
      <c r="B205" s="183"/>
      <c r="C205" s="183"/>
      <c r="D205" s="123"/>
    </row>
    <row r="206" ht="12.0" customHeight="1">
      <c r="B206" s="183"/>
      <c r="C206" s="183"/>
      <c r="D206" s="123"/>
    </row>
    <row r="207" ht="12.0" customHeight="1">
      <c r="B207" s="183"/>
      <c r="C207" s="183"/>
      <c r="D207" s="123"/>
    </row>
    <row r="208" ht="12.0" customHeight="1">
      <c r="B208" s="183"/>
      <c r="C208" s="183"/>
      <c r="D208" s="123"/>
    </row>
    <row r="209" ht="12.0" customHeight="1">
      <c r="B209" s="183"/>
      <c r="C209" s="183"/>
      <c r="D209" s="123"/>
    </row>
    <row r="210" ht="12.0" customHeight="1">
      <c r="B210" s="183"/>
      <c r="C210" s="183"/>
      <c r="D210" s="123"/>
    </row>
    <row r="211" ht="12.0" customHeight="1">
      <c r="B211" s="183"/>
      <c r="C211" s="183"/>
      <c r="D211" s="123"/>
    </row>
    <row r="212" ht="12.0" customHeight="1">
      <c r="B212" s="183"/>
      <c r="C212" s="183"/>
      <c r="D212" s="123"/>
    </row>
    <row r="213" ht="12.0" customHeight="1">
      <c r="B213" s="183"/>
      <c r="C213" s="183"/>
      <c r="D213" s="123"/>
    </row>
    <row r="214" ht="12.0" customHeight="1">
      <c r="B214" s="183"/>
      <c r="C214" s="183"/>
      <c r="D214" s="123"/>
    </row>
    <row r="215" ht="12.0" customHeight="1">
      <c r="B215" s="183"/>
      <c r="C215" s="183"/>
      <c r="D215" s="123"/>
    </row>
    <row r="216" ht="12.0" customHeight="1">
      <c r="B216" s="183"/>
      <c r="C216" s="183"/>
      <c r="D216" s="123"/>
    </row>
    <row r="217" ht="12.0" customHeight="1">
      <c r="B217" s="183"/>
      <c r="C217" s="183"/>
      <c r="D217" s="123"/>
    </row>
    <row r="218" ht="12.0" customHeight="1">
      <c r="B218" s="183"/>
      <c r="C218" s="183"/>
      <c r="D218" s="123"/>
    </row>
    <row r="219" ht="12.0" customHeight="1">
      <c r="B219" s="183"/>
      <c r="C219" s="183"/>
      <c r="D219" s="123"/>
    </row>
    <row r="220" ht="12.0" customHeight="1">
      <c r="B220" s="183"/>
      <c r="C220" s="183"/>
      <c r="D220" s="123"/>
    </row>
    <row r="221" ht="12.0" customHeight="1">
      <c r="B221" s="183"/>
      <c r="C221" s="183"/>
      <c r="D221" s="123"/>
    </row>
    <row r="222" ht="12.0" customHeight="1">
      <c r="B222" s="183"/>
      <c r="C222" s="183"/>
      <c r="D222" s="123"/>
    </row>
    <row r="223" ht="12.0" customHeight="1">
      <c r="B223" s="183"/>
      <c r="C223" s="183"/>
      <c r="D223" s="123"/>
    </row>
    <row r="224" ht="12.0" customHeight="1">
      <c r="B224" s="183"/>
      <c r="C224" s="183"/>
      <c r="D224" s="123"/>
    </row>
    <row r="225" ht="12.0" customHeight="1">
      <c r="B225" s="183"/>
      <c r="C225" s="183"/>
      <c r="D225" s="123"/>
    </row>
    <row r="226" ht="12.0" customHeight="1">
      <c r="B226" s="183"/>
      <c r="C226" s="183"/>
      <c r="D226" s="123"/>
    </row>
    <row r="227" ht="12.0" customHeight="1">
      <c r="B227" s="183"/>
      <c r="C227" s="183"/>
      <c r="D227" s="123"/>
    </row>
    <row r="228" ht="12.0" customHeight="1">
      <c r="B228" s="183"/>
      <c r="C228" s="183"/>
      <c r="D228" s="123"/>
    </row>
    <row r="229" ht="12.0" customHeight="1">
      <c r="B229" s="183"/>
      <c r="C229" s="183"/>
      <c r="D229" s="123"/>
    </row>
    <row r="230" ht="12.0" customHeight="1">
      <c r="B230" s="183"/>
      <c r="C230" s="183"/>
      <c r="D230" s="123"/>
    </row>
    <row r="231" ht="12.0" customHeight="1">
      <c r="B231" s="183"/>
      <c r="C231" s="183"/>
      <c r="D231" s="123"/>
    </row>
    <row r="232" ht="12.0" customHeight="1">
      <c r="B232" s="183"/>
      <c r="C232" s="183"/>
      <c r="D232" s="123"/>
    </row>
    <row r="233" ht="12.0" customHeight="1">
      <c r="B233" s="183"/>
      <c r="C233" s="183"/>
      <c r="D233" s="123"/>
    </row>
    <row r="234" ht="12.0" customHeight="1">
      <c r="B234" s="183"/>
      <c r="C234" s="183"/>
      <c r="D234" s="123"/>
    </row>
    <row r="235" ht="12.0" customHeight="1">
      <c r="B235" s="183"/>
      <c r="C235" s="183"/>
      <c r="D235" s="123"/>
    </row>
    <row r="236" ht="12.0" customHeight="1">
      <c r="B236" s="183"/>
      <c r="C236" s="183"/>
      <c r="D236" s="123"/>
    </row>
    <row r="237" ht="12.0" customHeight="1">
      <c r="B237" s="183"/>
      <c r="C237" s="183"/>
      <c r="D237" s="123"/>
    </row>
    <row r="238" ht="12.0" customHeight="1">
      <c r="B238" s="183"/>
      <c r="C238" s="183"/>
      <c r="D238" s="123"/>
    </row>
    <row r="239" ht="12.0" customHeight="1">
      <c r="B239" s="183"/>
      <c r="C239" s="183"/>
      <c r="D239" s="123"/>
    </row>
    <row r="240" ht="12.0" customHeight="1">
      <c r="B240" s="183"/>
      <c r="C240" s="183"/>
      <c r="D240" s="123"/>
    </row>
    <row r="241" ht="12.0" customHeight="1">
      <c r="B241" s="183"/>
      <c r="C241" s="183"/>
    </row>
    <row r="242" ht="12.0" customHeight="1">
      <c r="B242" s="183"/>
      <c r="C242" s="183"/>
    </row>
    <row r="243" ht="12.0" customHeight="1">
      <c r="B243" s="183"/>
      <c r="C243" s="183"/>
    </row>
    <row r="244" ht="12.0" customHeight="1">
      <c r="B244" s="183"/>
      <c r="C244" s="183"/>
    </row>
    <row r="245" ht="12.0" customHeight="1">
      <c r="B245" s="183"/>
      <c r="C245" s="183"/>
    </row>
    <row r="246" ht="12.0" customHeight="1">
      <c r="B246" s="183"/>
      <c r="C246" s="183"/>
    </row>
    <row r="247" ht="12.0" customHeight="1">
      <c r="B247" s="183"/>
      <c r="C247" s="183"/>
    </row>
    <row r="248" ht="12.0" customHeight="1">
      <c r="B248" s="183"/>
      <c r="C248" s="183"/>
    </row>
    <row r="249" ht="12.0" customHeight="1">
      <c r="B249" s="183"/>
      <c r="C249" s="183"/>
    </row>
    <row r="250" ht="12.0" customHeight="1">
      <c r="B250" s="183"/>
      <c r="C250" s="183"/>
    </row>
    <row r="251" ht="12.0" customHeight="1">
      <c r="B251" s="183"/>
      <c r="C251" s="183"/>
    </row>
    <row r="252" ht="12.0" customHeight="1">
      <c r="B252" s="183"/>
      <c r="C252" s="183"/>
    </row>
    <row r="253" ht="12.0" customHeight="1">
      <c r="B253" s="183"/>
      <c r="C253" s="183"/>
    </row>
    <row r="254" ht="12.0" customHeight="1">
      <c r="B254" s="183"/>
      <c r="C254" s="183"/>
    </row>
    <row r="255" ht="12.0" customHeight="1">
      <c r="B255" s="183"/>
      <c r="C255" s="183"/>
    </row>
    <row r="256" ht="12.0" customHeight="1">
      <c r="B256" s="183"/>
      <c r="C256" s="183"/>
    </row>
    <row r="257" ht="12.0" customHeight="1">
      <c r="B257" s="183"/>
      <c r="C257" s="183"/>
    </row>
    <row r="258" ht="12.0" customHeight="1">
      <c r="B258" s="183"/>
      <c r="C258" s="183"/>
    </row>
    <row r="259" ht="12.0" customHeight="1">
      <c r="B259" s="183"/>
      <c r="C259" s="183"/>
    </row>
    <row r="260" ht="12.0" customHeight="1">
      <c r="B260" s="183"/>
      <c r="C260" s="183"/>
    </row>
    <row r="261" ht="12.0" customHeight="1">
      <c r="B261" s="183"/>
      <c r="C261" s="183"/>
    </row>
    <row r="262" ht="12.0" customHeight="1">
      <c r="B262" s="183"/>
      <c r="C262" s="183"/>
    </row>
    <row r="263" ht="12.0" customHeight="1">
      <c r="B263" s="183"/>
      <c r="C263" s="183"/>
    </row>
    <row r="264" ht="12.0" customHeight="1">
      <c r="B264" s="183"/>
      <c r="C264" s="183"/>
    </row>
    <row r="265" ht="12.0" customHeight="1">
      <c r="B265" s="183"/>
      <c r="C265" s="183"/>
    </row>
    <row r="266" ht="12.0" customHeight="1">
      <c r="B266" s="183"/>
      <c r="C266" s="183"/>
    </row>
    <row r="267" ht="12.0" customHeight="1">
      <c r="B267" s="183"/>
      <c r="C267" s="183"/>
    </row>
    <row r="268" ht="12.0" customHeight="1">
      <c r="B268" s="183"/>
      <c r="C268" s="183"/>
    </row>
    <row r="269" ht="12.0" customHeight="1">
      <c r="B269" s="183"/>
      <c r="C269" s="183"/>
    </row>
    <row r="270" ht="12.0" customHeight="1">
      <c r="B270" s="183"/>
      <c r="C270" s="183"/>
    </row>
    <row r="271" ht="12.0" customHeight="1">
      <c r="B271" s="183"/>
      <c r="C271" s="183"/>
    </row>
    <row r="272" ht="12.0" customHeight="1">
      <c r="B272" s="183"/>
      <c r="C272" s="183"/>
    </row>
    <row r="273" ht="12.0" customHeight="1">
      <c r="B273" s="183"/>
      <c r="C273" s="183"/>
    </row>
    <row r="274" ht="12.0" customHeight="1">
      <c r="B274" s="183"/>
      <c r="C274" s="183"/>
    </row>
    <row r="275" ht="12.0" customHeight="1">
      <c r="B275" s="183"/>
      <c r="C275" s="183"/>
    </row>
    <row r="276" ht="12.0" customHeight="1">
      <c r="B276" s="183"/>
      <c r="C276" s="183"/>
    </row>
    <row r="277" ht="12.0" customHeight="1">
      <c r="B277" s="183"/>
      <c r="C277" s="183"/>
    </row>
    <row r="278" ht="12.0" customHeight="1">
      <c r="B278" s="183"/>
      <c r="C278" s="183"/>
    </row>
    <row r="279" ht="12.0" customHeight="1">
      <c r="B279" s="183"/>
      <c r="C279" s="183"/>
    </row>
    <row r="280" ht="12.0" customHeight="1">
      <c r="B280" s="183"/>
      <c r="C280" s="183"/>
    </row>
    <row r="281" ht="12.0" customHeight="1">
      <c r="B281" s="183"/>
      <c r="C281" s="183"/>
    </row>
    <row r="282" ht="12.0" customHeight="1">
      <c r="B282" s="183"/>
      <c r="C282" s="183"/>
    </row>
    <row r="283" ht="12.0" customHeight="1">
      <c r="B283" s="183"/>
      <c r="C283" s="183"/>
    </row>
    <row r="284" ht="12.0" customHeight="1">
      <c r="B284" s="183"/>
      <c r="C284" s="183"/>
    </row>
    <row r="285" ht="12.0" customHeight="1">
      <c r="B285" s="183"/>
      <c r="C285" s="183"/>
    </row>
    <row r="286" ht="12.0" customHeight="1">
      <c r="B286" s="183"/>
      <c r="C286" s="183"/>
    </row>
    <row r="287" ht="12.0" customHeight="1">
      <c r="B287" s="183"/>
      <c r="C287" s="183"/>
    </row>
    <row r="288" ht="12.0" customHeight="1">
      <c r="B288" s="183"/>
      <c r="C288" s="183"/>
    </row>
    <row r="289" ht="12.0" customHeight="1">
      <c r="B289" s="183"/>
      <c r="C289" s="183"/>
    </row>
    <row r="290" ht="12.0" customHeight="1">
      <c r="B290" s="183"/>
      <c r="C290" s="183"/>
    </row>
    <row r="291" ht="12.0" customHeight="1">
      <c r="B291" s="183"/>
      <c r="C291" s="183"/>
    </row>
    <row r="292" ht="12.0" customHeight="1">
      <c r="B292" s="183"/>
      <c r="C292" s="183"/>
    </row>
    <row r="293" ht="12.0" customHeight="1">
      <c r="B293" s="183"/>
      <c r="C293" s="183"/>
    </row>
    <row r="294" ht="12.0" customHeight="1">
      <c r="B294" s="183"/>
      <c r="C294" s="183"/>
    </row>
    <row r="295" ht="12.0" customHeight="1">
      <c r="B295" s="183"/>
      <c r="C295" s="183"/>
    </row>
    <row r="296" ht="12.0" customHeight="1">
      <c r="B296" s="183"/>
      <c r="C296" s="183"/>
    </row>
    <row r="297" ht="12.0" customHeight="1">
      <c r="B297" s="183"/>
      <c r="C297" s="183"/>
    </row>
    <row r="298" ht="12.0" customHeight="1">
      <c r="B298" s="183"/>
      <c r="C298" s="183"/>
    </row>
    <row r="299" ht="12.0" customHeight="1">
      <c r="B299" s="183"/>
      <c r="C299" s="183"/>
    </row>
    <row r="300" ht="12.0" customHeight="1">
      <c r="B300" s="183"/>
      <c r="C300" s="183"/>
    </row>
    <row r="301" ht="12.0" customHeight="1">
      <c r="B301" s="183"/>
      <c r="C301" s="183"/>
    </row>
    <row r="302" ht="12.0" customHeight="1">
      <c r="B302" s="183"/>
      <c r="C302" s="183"/>
    </row>
    <row r="303" ht="12.0" customHeight="1">
      <c r="B303" s="183"/>
      <c r="C303" s="183"/>
    </row>
    <row r="304" ht="12.0" customHeight="1">
      <c r="B304" s="183"/>
      <c r="C304" s="183"/>
    </row>
    <row r="305" ht="12.0" customHeight="1">
      <c r="B305" s="183"/>
      <c r="C305" s="183"/>
    </row>
    <row r="306" ht="12.0" customHeight="1">
      <c r="B306" s="183"/>
      <c r="C306" s="183"/>
    </row>
    <row r="307" ht="12.0" customHeight="1">
      <c r="B307" s="183"/>
      <c r="C307" s="183"/>
    </row>
    <row r="308" ht="12.0" customHeight="1">
      <c r="B308" s="183"/>
      <c r="C308" s="183"/>
    </row>
    <row r="309" ht="12.0" customHeight="1">
      <c r="B309" s="183"/>
      <c r="C309" s="183"/>
    </row>
    <row r="310" ht="12.0" customHeight="1">
      <c r="B310" s="183"/>
      <c r="C310" s="183"/>
    </row>
    <row r="311" ht="12.0" customHeight="1">
      <c r="B311" s="183"/>
      <c r="C311" s="183"/>
    </row>
    <row r="312" ht="12.0" customHeight="1">
      <c r="B312" s="183"/>
      <c r="C312" s="183"/>
    </row>
    <row r="313" ht="12.0" customHeight="1">
      <c r="B313" s="183"/>
      <c r="C313" s="183"/>
    </row>
    <row r="314" ht="12.0" customHeight="1">
      <c r="B314" s="183"/>
      <c r="C314" s="183"/>
    </row>
    <row r="315" ht="12.0" customHeight="1">
      <c r="B315" s="183"/>
      <c r="C315" s="183"/>
    </row>
    <row r="316" ht="12.0" customHeight="1">
      <c r="B316" s="183"/>
      <c r="C316" s="183"/>
    </row>
    <row r="317" ht="12.0" customHeight="1">
      <c r="B317" s="183"/>
      <c r="C317" s="183"/>
    </row>
    <row r="318" ht="12.0" customHeight="1">
      <c r="B318" s="183"/>
      <c r="C318" s="183"/>
    </row>
    <row r="319" ht="12.0" customHeight="1">
      <c r="B319" s="183"/>
      <c r="C319" s="183"/>
    </row>
    <row r="320" ht="12.0" customHeight="1">
      <c r="B320" s="183"/>
      <c r="C320" s="183"/>
    </row>
    <row r="321" ht="12.0" customHeight="1">
      <c r="B321" s="183"/>
      <c r="C321" s="183"/>
    </row>
    <row r="322" ht="12.0" customHeight="1">
      <c r="B322" s="183"/>
      <c r="C322" s="183"/>
    </row>
    <row r="323" ht="12.0" customHeight="1">
      <c r="B323" s="183"/>
      <c r="C323" s="183"/>
    </row>
    <row r="324" ht="12.0" customHeight="1">
      <c r="B324" s="183"/>
      <c r="C324" s="183"/>
    </row>
    <row r="325" ht="12.0" customHeight="1">
      <c r="B325" s="183"/>
      <c r="C325" s="183"/>
    </row>
    <row r="326" ht="12.0" customHeight="1">
      <c r="B326" s="183"/>
      <c r="C326" s="183"/>
    </row>
    <row r="327" ht="12.0" customHeight="1">
      <c r="B327" s="183"/>
      <c r="C327" s="183"/>
    </row>
    <row r="328" ht="12.0" customHeight="1">
      <c r="B328" s="183"/>
      <c r="C328" s="183"/>
    </row>
    <row r="329" ht="12.0" customHeight="1">
      <c r="B329" s="183"/>
      <c r="C329" s="183"/>
    </row>
    <row r="330" ht="12.0" customHeight="1">
      <c r="B330" s="183"/>
      <c r="C330" s="183"/>
    </row>
    <row r="331" ht="12.0" customHeight="1">
      <c r="B331" s="183"/>
      <c r="C331" s="183"/>
    </row>
    <row r="332" ht="12.0" customHeight="1">
      <c r="B332" s="183"/>
      <c r="C332" s="183"/>
    </row>
    <row r="333" ht="12.0" customHeight="1">
      <c r="B333" s="183"/>
      <c r="C333" s="183"/>
    </row>
    <row r="334" ht="12.0" customHeight="1">
      <c r="B334" s="183"/>
      <c r="C334" s="183"/>
    </row>
    <row r="335" ht="12.0" customHeight="1">
      <c r="B335" s="183"/>
      <c r="C335" s="183"/>
    </row>
    <row r="336" ht="12.0" customHeight="1">
      <c r="B336" s="183"/>
      <c r="C336" s="183"/>
    </row>
    <row r="337" ht="12.0" customHeight="1">
      <c r="B337" s="183"/>
      <c r="C337" s="183"/>
    </row>
    <row r="338" ht="12.0" customHeight="1">
      <c r="B338" s="183"/>
      <c r="C338" s="183"/>
    </row>
    <row r="339" ht="12.0" customHeight="1">
      <c r="B339" s="183"/>
      <c r="C339" s="183"/>
    </row>
    <row r="340" ht="12.0" customHeight="1">
      <c r="B340" s="183"/>
      <c r="C340" s="183"/>
    </row>
    <row r="341" ht="12.0" customHeight="1">
      <c r="B341" s="183"/>
      <c r="C341" s="183"/>
    </row>
    <row r="342" ht="12.0" customHeight="1">
      <c r="B342" s="183"/>
      <c r="C342" s="183"/>
    </row>
    <row r="343" ht="12.0" customHeight="1">
      <c r="B343" s="183"/>
      <c r="C343" s="183"/>
    </row>
    <row r="344" ht="12.0" customHeight="1">
      <c r="B344" s="183"/>
      <c r="C344" s="183"/>
    </row>
    <row r="345" ht="12.0" customHeight="1">
      <c r="B345" s="183"/>
      <c r="C345" s="183"/>
    </row>
    <row r="346" ht="12.0" customHeight="1">
      <c r="B346" s="183"/>
      <c r="C346" s="183"/>
    </row>
    <row r="347" ht="12.0" customHeight="1">
      <c r="B347" s="183"/>
      <c r="C347" s="183"/>
    </row>
    <row r="348" ht="12.0" customHeight="1">
      <c r="B348" s="183"/>
      <c r="C348" s="183"/>
    </row>
    <row r="349" ht="12.0" customHeight="1">
      <c r="B349" s="183"/>
      <c r="C349" s="183"/>
    </row>
    <row r="350" ht="12.0" customHeight="1">
      <c r="B350" s="183"/>
      <c r="C350" s="183"/>
    </row>
    <row r="351" ht="12.0" customHeight="1">
      <c r="B351" s="183"/>
      <c r="C351" s="183"/>
    </row>
    <row r="352" ht="12.0" customHeight="1">
      <c r="B352" s="183"/>
      <c r="C352" s="183"/>
    </row>
    <row r="353" ht="12.0" customHeight="1">
      <c r="B353" s="183"/>
      <c r="C353" s="183"/>
    </row>
    <row r="354" ht="12.0" customHeight="1">
      <c r="B354" s="183"/>
      <c r="C354" s="183"/>
    </row>
    <row r="355" ht="12.0" customHeight="1">
      <c r="B355" s="183"/>
      <c r="C355" s="183"/>
    </row>
    <row r="356" ht="12.0" customHeight="1">
      <c r="B356" s="183"/>
      <c r="C356" s="183"/>
    </row>
    <row r="357" ht="12.0" customHeight="1">
      <c r="B357" s="183"/>
      <c r="C357" s="183"/>
    </row>
    <row r="358" ht="12.0" customHeight="1">
      <c r="B358" s="183"/>
      <c r="C358" s="183"/>
    </row>
    <row r="359" ht="12.0" customHeight="1">
      <c r="B359" s="183"/>
      <c r="C359" s="183"/>
    </row>
    <row r="360" ht="12.0" customHeight="1">
      <c r="B360" s="183"/>
      <c r="C360" s="183"/>
    </row>
    <row r="361" ht="12.0" customHeight="1">
      <c r="B361" s="183"/>
      <c r="C361" s="183"/>
    </row>
    <row r="362" ht="12.0" customHeight="1">
      <c r="B362" s="183"/>
      <c r="C362" s="183"/>
    </row>
    <row r="363" ht="12.0" customHeight="1">
      <c r="B363" s="183"/>
      <c r="C363" s="183"/>
    </row>
    <row r="364" ht="12.0" customHeight="1">
      <c r="B364" s="183"/>
      <c r="C364" s="183"/>
    </row>
    <row r="365" ht="12.0" customHeight="1">
      <c r="B365" s="183"/>
      <c r="C365" s="183"/>
    </row>
    <row r="366" ht="12.0" customHeight="1">
      <c r="B366" s="183"/>
      <c r="C366" s="183"/>
    </row>
    <row r="367" ht="12.0" customHeight="1">
      <c r="B367" s="183"/>
      <c r="C367" s="183"/>
    </row>
    <row r="368" ht="12.0" customHeight="1">
      <c r="B368" s="183"/>
      <c r="C368" s="183"/>
    </row>
    <row r="369" ht="12.0" customHeight="1">
      <c r="B369" s="183"/>
      <c r="C369" s="183"/>
    </row>
    <row r="370" ht="12.0" customHeight="1">
      <c r="B370" s="183"/>
      <c r="C370" s="183"/>
    </row>
    <row r="371" ht="12.0" customHeight="1">
      <c r="B371" s="183"/>
      <c r="C371" s="183"/>
    </row>
    <row r="372" ht="12.0" customHeight="1">
      <c r="B372" s="183"/>
      <c r="C372" s="183"/>
    </row>
    <row r="373" ht="12.0" customHeight="1">
      <c r="B373" s="183"/>
      <c r="C373" s="183"/>
    </row>
    <row r="374" ht="12.0" customHeight="1">
      <c r="B374" s="183"/>
      <c r="C374" s="183"/>
    </row>
    <row r="375" ht="12.0" customHeight="1">
      <c r="B375" s="183"/>
      <c r="C375" s="183"/>
    </row>
    <row r="376" ht="12.0" customHeight="1">
      <c r="B376" s="183"/>
      <c r="C376" s="183"/>
    </row>
    <row r="377" ht="12.0" customHeight="1">
      <c r="B377" s="183"/>
      <c r="C377" s="183"/>
    </row>
    <row r="378" ht="12.0" customHeight="1">
      <c r="B378" s="183"/>
      <c r="C378" s="183"/>
    </row>
    <row r="379" ht="12.0" customHeight="1">
      <c r="B379" s="183"/>
      <c r="C379" s="183"/>
    </row>
    <row r="380" ht="12.0" customHeight="1">
      <c r="B380" s="183"/>
      <c r="C380" s="183"/>
    </row>
    <row r="381" ht="12.0" customHeight="1">
      <c r="B381" s="183"/>
      <c r="C381" s="183"/>
    </row>
    <row r="382" ht="12.0" customHeight="1">
      <c r="B382" s="183"/>
      <c r="C382" s="183"/>
    </row>
    <row r="383" ht="12.0" customHeight="1">
      <c r="B383" s="183"/>
      <c r="C383" s="183"/>
    </row>
    <row r="384" ht="12.0" customHeight="1">
      <c r="B384" s="183"/>
      <c r="C384" s="183"/>
    </row>
    <row r="385" ht="12.0" customHeight="1">
      <c r="B385" s="183"/>
      <c r="C385" s="183"/>
    </row>
    <row r="386" ht="12.0" customHeight="1">
      <c r="B386" s="183"/>
      <c r="C386" s="183"/>
    </row>
    <row r="387" ht="12.0" customHeight="1">
      <c r="B387" s="183"/>
      <c r="C387" s="183"/>
    </row>
    <row r="388" ht="12.0" customHeight="1">
      <c r="B388" s="183"/>
      <c r="C388" s="183"/>
    </row>
    <row r="389" ht="12.0" customHeight="1">
      <c r="B389" s="183"/>
      <c r="C389" s="183"/>
    </row>
    <row r="390" ht="12.0" customHeight="1">
      <c r="B390" s="183"/>
      <c r="C390" s="183"/>
    </row>
    <row r="391" ht="12.0" customHeight="1">
      <c r="B391" s="183"/>
      <c r="C391" s="183"/>
    </row>
    <row r="392" ht="12.0" customHeight="1">
      <c r="B392" s="183"/>
      <c r="C392" s="183"/>
    </row>
    <row r="393" ht="12.0" customHeight="1">
      <c r="B393" s="183"/>
      <c r="C393" s="183"/>
    </row>
    <row r="394" ht="12.0" customHeight="1">
      <c r="B394" s="183"/>
      <c r="C394" s="183"/>
    </row>
    <row r="395" ht="12.0" customHeight="1">
      <c r="B395" s="183"/>
      <c r="C395" s="183"/>
    </row>
    <row r="396" ht="12.0" customHeight="1">
      <c r="B396" s="183"/>
      <c r="C396" s="183"/>
    </row>
    <row r="397" ht="12.0" customHeight="1">
      <c r="B397" s="183"/>
      <c r="C397" s="183"/>
    </row>
    <row r="398" ht="12.0" customHeight="1">
      <c r="B398" s="183"/>
      <c r="C398" s="183"/>
    </row>
    <row r="399" ht="12.0" customHeight="1">
      <c r="B399" s="183"/>
      <c r="C399" s="183"/>
    </row>
    <row r="400" ht="12.0" customHeight="1">
      <c r="B400" s="183"/>
      <c r="C400" s="183"/>
    </row>
    <row r="401" ht="12.0" customHeight="1">
      <c r="B401" s="183"/>
      <c r="C401" s="183"/>
    </row>
    <row r="402" ht="12.0" customHeight="1">
      <c r="B402" s="183"/>
      <c r="C402" s="183"/>
    </row>
    <row r="403" ht="12.0" customHeight="1">
      <c r="B403" s="183"/>
      <c r="C403" s="183"/>
    </row>
    <row r="404" ht="12.0" customHeight="1">
      <c r="B404" s="183"/>
      <c r="C404" s="183"/>
    </row>
    <row r="405" ht="12.0" customHeight="1">
      <c r="B405" s="183"/>
      <c r="C405" s="183"/>
    </row>
    <row r="406" ht="12.0" customHeight="1">
      <c r="B406" s="183"/>
      <c r="C406" s="183"/>
    </row>
    <row r="407" ht="12.0" customHeight="1">
      <c r="B407" s="183"/>
      <c r="C407" s="183"/>
    </row>
    <row r="408" ht="12.0" customHeight="1">
      <c r="B408" s="183"/>
      <c r="C408" s="183"/>
    </row>
    <row r="409" ht="12.0" customHeight="1">
      <c r="B409" s="183"/>
      <c r="C409" s="183"/>
    </row>
    <row r="410" ht="12.0" customHeight="1">
      <c r="B410" s="183"/>
      <c r="C410" s="183"/>
    </row>
    <row r="411" ht="12.0" customHeight="1">
      <c r="B411" s="183"/>
      <c r="C411" s="183"/>
    </row>
    <row r="412" ht="12.0" customHeight="1">
      <c r="B412" s="183"/>
      <c r="C412" s="183"/>
    </row>
    <row r="413" ht="12.0" customHeight="1">
      <c r="B413" s="183"/>
      <c r="C413" s="183"/>
    </row>
    <row r="414" ht="12.0" customHeight="1">
      <c r="B414" s="183"/>
      <c r="C414" s="183"/>
    </row>
    <row r="415" ht="12.0" customHeight="1">
      <c r="B415" s="183"/>
      <c r="C415" s="183"/>
    </row>
    <row r="416" ht="12.0" customHeight="1">
      <c r="B416" s="183"/>
      <c r="C416" s="183"/>
    </row>
    <row r="417" ht="12.0" customHeight="1">
      <c r="B417" s="183"/>
      <c r="C417" s="183"/>
    </row>
    <row r="418" ht="12.0" customHeight="1">
      <c r="B418" s="183"/>
      <c r="C418" s="183"/>
    </row>
    <row r="419" ht="12.0" customHeight="1">
      <c r="B419" s="183"/>
      <c r="C419" s="183"/>
    </row>
    <row r="420" ht="12.0" customHeight="1">
      <c r="B420" s="183"/>
      <c r="C420" s="183"/>
    </row>
    <row r="421" ht="12.0" customHeight="1">
      <c r="B421" s="183"/>
      <c r="C421" s="183"/>
    </row>
    <row r="422" ht="12.0" customHeight="1">
      <c r="B422" s="183"/>
      <c r="C422" s="183"/>
    </row>
    <row r="423" ht="12.0" customHeight="1">
      <c r="B423" s="183"/>
      <c r="C423" s="183"/>
    </row>
    <row r="424" ht="12.0" customHeight="1">
      <c r="B424" s="183"/>
      <c r="C424" s="183"/>
    </row>
    <row r="425" ht="12.0" customHeight="1">
      <c r="B425" s="183"/>
      <c r="C425" s="183"/>
    </row>
    <row r="426" ht="12.0" customHeight="1">
      <c r="B426" s="183"/>
      <c r="C426" s="183"/>
    </row>
    <row r="427" ht="12.0" customHeight="1">
      <c r="B427" s="183"/>
      <c r="C427" s="183"/>
    </row>
    <row r="428" ht="12.0" customHeight="1">
      <c r="B428" s="183"/>
      <c r="C428" s="183"/>
    </row>
    <row r="429" ht="12.0" customHeight="1">
      <c r="B429" s="183"/>
      <c r="C429" s="183"/>
    </row>
    <row r="430" ht="12.0" customHeight="1">
      <c r="B430" s="183"/>
      <c r="C430" s="183"/>
    </row>
    <row r="431" ht="12.0" customHeight="1">
      <c r="B431" s="183"/>
      <c r="C431" s="183"/>
    </row>
    <row r="432" ht="12.0" customHeight="1">
      <c r="B432" s="183"/>
      <c r="C432" s="183"/>
    </row>
    <row r="433" ht="12.0" customHeight="1">
      <c r="B433" s="183"/>
      <c r="C433" s="183"/>
    </row>
    <row r="434" ht="12.0" customHeight="1">
      <c r="B434" s="183"/>
      <c r="C434" s="183"/>
    </row>
    <row r="435" ht="12.0" customHeight="1">
      <c r="B435" s="183"/>
      <c r="C435" s="183"/>
    </row>
    <row r="436" ht="12.0" customHeight="1">
      <c r="B436" s="183"/>
      <c r="C436" s="183"/>
    </row>
    <row r="437" ht="12.0" customHeight="1">
      <c r="B437" s="183"/>
      <c r="C437" s="183"/>
    </row>
    <row r="438" ht="12.0" customHeight="1">
      <c r="B438" s="183"/>
      <c r="C438" s="183"/>
    </row>
    <row r="439" ht="12.0" customHeight="1">
      <c r="B439" s="183"/>
      <c r="C439" s="183"/>
    </row>
    <row r="440" ht="12.0" customHeight="1">
      <c r="B440" s="183"/>
      <c r="C440" s="183"/>
    </row>
    <row r="441" ht="12.0" customHeight="1">
      <c r="B441" s="183"/>
      <c r="C441" s="183"/>
    </row>
    <row r="442" ht="12.0" customHeight="1">
      <c r="B442" s="183"/>
      <c r="C442" s="183"/>
    </row>
    <row r="443" ht="12.0" customHeight="1">
      <c r="B443" s="183"/>
      <c r="C443" s="183"/>
    </row>
    <row r="444" ht="12.0" customHeight="1">
      <c r="B444" s="183"/>
      <c r="C444" s="183"/>
    </row>
    <row r="445" ht="12.0" customHeight="1">
      <c r="B445" s="183"/>
      <c r="C445" s="183"/>
    </row>
    <row r="446" ht="12.0" customHeight="1">
      <c r="B446" s="183"/>
      <c r="C446" s="183"/>
    </row>
    <row r="447" ht="12.0" customHeight="1">
      <c r="B447" s="183"/>
      <c r="C447" s="183"/>
    </row>
    <row r="448" ht="12.0" customHeight="1">
      <c r="B448" s="183"/>
      <c r="C448" s="183"/>
    </row>
    <row r="449" ht="12.0" customHeight="1">
      <c r="B449" s="183"/>
      <c r="C449" s="183"/>
    </row>
    <row r="450" ht="12.0" customHeight="1">
      <c r="B450" s="183"/>
      <c r="C450" s="183"/>
    </row>
    <row r="451" ht="12.0" customHeight="1">
      <c r="B451" s="183"/>
      <c r="C451" s="183"/>
    </row>
    <row r="452" ht="12.0" customHeight="1">
      <c r="B452" s="183"/>
      <c r="C452" s="183"/>
    </row>
    <row r="453" ht="12.0" customHeight="1">
      <c r="B453" s="183"/>
      <c r="C453" s="183"/>
    </row>
    <row r="454" ht="12.0" customHeight="1">
      <c r="B454" s="183"/>
      <c r="C454" s="183"/>
    </row>
    <row r="455" ht="12.0" customHeight="1">
      <c r="B455" s="183"/>
      <c r="C455" s="183"/>
    </row>
    <row r="456" ht="12.0" customHeight="1">
      <c r="B456" s="183"/>
      <c r="C456" s="183"/>
    </row>
    <row r="457" ht="12.0" customHeight="1">
      <c r="B457" s="183"/>
      <c r="C457" s="183"/>
    </row>
    <row r="458" ht="12.0" customHeight="1">
      <c r="B458" s="183"/>
      <c r="C458" s="183"/>
    </row>
    <row r="459" ht="12.0" customHeight="1">
      <c r="B459" s="183"/>
      <c r="C459" s="183"/>
    </row>
    <row r="460" ht="12.0" customHeight="1">
      <c r="B460" s="183"/>
      <c r="C460" s="183"/>
    </row>
    <row r="461" ht="12.0" customHeight="1">
      <c r="B461" s="183"/>
      <c r="C461" s="183"/>
    </row>
    <row r="462" ht="12.0" customHeight="1">
      <c r="B462" s="183"/>
      <c r="C462" s="183"/>
    </row>
    <row r="463" ht="12.0" customHeight="1">
      <c r="B463" s="183"/>
      <c r="C463" s="183"/>
    </row>
    <row r="464" ht="12.0" customHeight="1">
      <c r="B464" s="183"/>
      <c r="C464" s="183"/>
    </row>
    <row r="465" ht="12.0" customHeight="1">
      <c r="B465" s="183"/>
      <c r="C465" s="183"/>
    </row>
    <row r="466" ht="12.0" customHeight="1">
      <c r="B466" s="183"/>
      <c r="C466" s="183"/>
    </row>
    <row r="467" ht="12.0" customHeight="1">
      <c r="B467" s="183"/>
      <c r="C467" s="183"/>
    </row>
    <row r="468" ht="12.0" customHeight="1">
      <c r="B468" s="183"/>
      <c r="C468" s="183"/>
    </row>
    <row r="469" ht="12.0" customHeight="1">
      <c r="B469" s="183"/>
      <c r="C469" s="183"/>
    </row>
    <row r="470" ht="12.0" customHeight="1">
      <c r="B470" s="183"/>
      <c r="C470" s="183"/>
    </row>
    <row r="471" ht="12.0" customHeight="1">
      <c r="B471" s="183"/>
      <c r="C471" s="183"/>
    </row>
    <row r="472" ht="12.0" customHeight="1">
      <c r="B472" s="183"/>
      <c r="C472" s="183"/>
    </row>
    <row r="473" ht="12.0" customHeight="1">
      <c r="B473" s="183"/>
      <c r="C473" s="183"/>
    </row>
    <row r="474" ht="12.0" customHeight="1">
      <c r="B474" s="183"/>
      <c r="C474" s="183"/>
    </row>
    <row r="475" ht="12.0" customHeight="1">
      <c r="B475" s="183"/>
      <c r="C475" s="183"/>
    </row>
    <row r="476" ht="12.0" customHeight="1">
      <c r="B476" s="183"/>
      <c r="C476" s="183"/>
    </row>
    <row r="477" ht="12.0" customHeight="1">
      <c r="B477" s="183"/>
      <c r="C477" s="183"/>
    </row>
    <row r="478" ht="12.0" customHeight="1">
      <c r="B478" s="183"/>
      <c r="C478" s="183"/>
    </row>
    <row r="479" ht="12.0" customHeight="1">
      <c r="B479" s="183"/>
      <c r="C479" s="183"/>
    </row>
    <row r="480" ht="12.0" customHeight="1">
      <c r="B480" s="183"/>
      <c r="C480" s="183"/>
    </row>
    <row r="481" ht="12.0" customHeight="1">
      <c r="B481" s="183"/>
      <c r="C481" s="183"/>
    </row>
    <row r="482" ht="12.0" customHeight="1">
      <c r="B482" s="183"/>
      <c r="C482" s="183"/>
    </row>
    <row r="483" ht="12.0" customHeight="1">
      <c r="B483" s="183"/>
      <c r="C483" s="183"/>
    </row>
    <row r="484" ht="12.0" customHeight="1">
      <c r="B484" s="183"/>
      <c r="C484" s="183"/>
    </row>
    <row r="485" ht="12.0" customHeight="1">
      <c r="B485" s="183"/>
      <c r="C485" s="183"/>
    </row>
    <row r="486" ht="12.0" customHeight="1">
      <c r="B486" s="183"/>
      <c r="C486" s="183"/>
    </row>
    <row r="487" ht="12.0" customHeight="1">
      <c r="B487" s="183"/>
      <c r="C487" s="183"/>
    </row>
    <row r="488" ht="12.0" customHeight="1">
      <c r="B488" s="183"/>
      <c r="C488" s="183"/>
    </row>
    <row r="489" ht="12.0" customHeight="1">
      <c r="B489" s="183"/>
      <c r="C489" s="183"/>
    </row>
    <row r="490" ht="12.0" customHeight="1">
      <c r="B490" s="183"/>
      <c r="C490" s="183"/>
    </row>
    <row r="491" ht="12.0" customHeight="1">
      <c r="B491" s="183"/>
      <c r="C491" s="183"/>
    </row>
    <row r="492" ht="12.0" customHeight="1">
      <c r="B492" s="183"/>
      <c r="C492" s="183"/>
    </row>
    <row r="493" ht="12.0" customHeight="1">
      <c r="B493" s="183"/>
      <c r="C493" s="183"/>
    </row>
    <row r="494" ht="12.0" customHeight="1">
      <c r="B494" s="183"/>
      <c r="C494" s="183"/>
    </row>
    <row r="495" ht="12.0" customHeight="1">
      <c r="B495" s="183"/>
      <c r="C495" s="183"/>
    </row>
    <row r="496" ht="12.0" customHeight="1">
      <c r="B496" s="183"/>
      <c r="C496" s="183"/>
    </row>
    <row r="497" ht="12.0" customHeight="1">
      <c r="B497" s="183"/>
      <c r="C497" s="183"/>
    </row>
    <row r="498" ht="12.0" customHeight="1">
      <c r="B498" s="183"/>
      <c r="C498" s="183"/>
    </row>
    <row r="499" ht="12.0" customHeight="1">
      <c r="B499" s="183"/>
      <c r="C499" s="183"/>
    </row>
    <row r="500" ht="12.0" customHeight="1">
      <c r="B500" s="183"/>
      <c r="C500" s="183"/>
    </row>
    <row r="501" ht="12.0" customHeight="1">
      <c r="B501" s="183"/>
      <c r="C501" s="183"/>
    </row>
    <row r="502" ht="12.0" customHeight="1">
      <c r="B502" s="183"/>
      <c r="C502" s="183"/>
    </row>
    <row r="503" ht="12.0" customHeight="1">
      <c r="B503" s="183"/>
      <c r="C503" s="183"/>
    </row>
    <row r="504" ht="12.0" customHeight="1">
      <c r="B504" s="183"/>
      <c r="C504" s="183"/>
    </row>
    <row r="505" ht="12.0" customHeight="1">
      <c r="B505" s="183"/>
      <c r="C505" s="183"/>
    </row>
    <row r="506" ht="12.0" customHeight="1">
      <c r="B506" s="183"/>
      <c r="C506" s="183"/>
    </row>
    <row r="507" ht="12.0" customHeight="1">
      <c r="B507" s="183"/>
      <c r="C507" s="183"/>
    </row>
    <row r="508" ht="12.0" customHeight="1">
      <c r="B508" s="183"/>
      <c r="C508" s="183"/>
    </row>
    <row r="509" ht="12.0" customHeight="1">
      <c r="B509" s="183"/>
      <c r="C509" s="183"/>
    </row>
    <row r="510" ht="12.0" customHeight="1">
      <c r="B510" s="183"/>
      <c r="C510" s="183"/>
    </row>
    <row r="511" ht="12.0" customHeight="1">
      <c r="B511" s="183"/>
      <c r="C511" s="183"/>
    </row>
    <row r="512" ht="12.0" customHeight="1">
      <c r="B512" s="183"/>
      <c r="C512" s="183"/>
    </row>
    <row r="513" ht="12.0" customHeight="1">
      <c r="B513" s="183"/>
      <c r="C513" s="183"/>
    </row>
    <row r="514" ht="12.0" customHeight="1">
      <c r="B514" s="183"/>
      <c r="C514" s="183"/>
    </row>
    <row r="515" ht="12.0" customHeight="1">
      <c r="B515" s="183"/>
      <c r="C515" s="183"/>
    </row>
    <row r="516" ht="12.0" customHeight="1">
      <c r="B516" s="183"/>
      <c r="C516" s="183"/>
    </row>
    <row r="517" ht="12.0" customHeight="1">
      <c r="B517" s="183"/>
      <c r="C517" s="183"/>
    </row>
    <row r="518" ht="12.0" customHeight="1">
      <c r="B518" s="183"/>
      <c r="C518" s="183"/>
    </row>
    <row r="519" ht="12.0" customHeight="1">
      <c r="B519" s="183"/>
      <c r="C519" s="183"/>
    </row>
    <row r="520" ht="12.0" customHeight="1">
      <c r="B520" s="183"/>
      <c r="C520" s="183"/>
    </row>
    <row r="521" ht="12.0" customHeight="1">
      <c r="B521" s="183"/>
      <c r="C521" s="183"/>
    </row>
    <row r="522" ht="12.0" customHeight="1">
      <c r="B522" s="183"/>
      <c r="C522" s="183"/>
    </row>
    <row r="523" ht="12.0" customHeight="1">
      <c r="B523" s="183"/>
      <c r="C523" s="183"/>
    </row>
    <row r="524" ht="12.0" customHeight="1">
      <c r="B524" s="183"/>
      <c r="C524" s="183"/>
    </row>
    <row r="525" ht="12.0" customHeight="1">
      <c r="B525" s="183"/>
      <c r="C525" s="183"/>
    </row>
    <row r="526" ht="12.0" customHeight="1">
      <c r="B526" s="183"/>
      <c r="C526" s="183"/>
    </row>
    <row r="527" ht="12.0" customHeight="1">
      <c r="B527" s="183"/>
      <c r="C527" s="183"/>
    </row>
    <row r="528" ht="12.0" customHeight="1">
      <c r="B528" s="183"/>
      <c r="C528" s="183"/>
    </row>
    <row r="529" ht="12.0" customHeight="1">
      <c r="B529" s="183"/>
      <c r="C529" s="183"/>
    </row>
    <row r="530" ht="12.0" customHeight="1">
      <c r="B530" s="183"/>
      <c r="C530" s="183"/>
    </row>
    <row r="531" ht="12.0" customHeight="1">
      <c r="B531" s="183"/>
      <c r="C531" s="183"/>
    </row>
    <row r="532" ht="12.0" customHeight="1">
      <c r="B532" s="183"/>
      <c r="C532" s="183"/>
    </row>
    <row r="533" ht="12.0" customHeight="1">
      <c r="B533" s="183"/>
      <c r="C533" s="183"/>
    </row>
    <row r="534" ht="12.0" customHeight="1">
      <c r="B534" s="183"/>
      <c r="C534" s="183"/>
    </row>
    <row r="535" ht="12.0" customHeight="1">
      <c r="B535" s="183"/>
      <c r="C535" s="183"/>
    </row>
    <row r="536" ht="12.0" customHeight="1">
      <c r="B536" s="183"/>
      <c r="C536" s="183"/>
    </row>
    <row r="537" ht="12.0" customHeight="1">
      <c r="B537" s="183"/>
      <c r="C537" s="183"/>
    </row>
    <row r="538" ht="12.0" customHeight="1">
      <c r="B538" s="183"/>
      <c r="C538" s="183"/>
    </row>
    <row r="539" ht="12.0" customHeight="1">
      <c r="B539" s="183"/>
      <c r="C539" s="183"/>
    </row>
    <row r="540" ht="12.0" customHeight="1">
      <c r="B540" s="183"/>
      <c r="C540" s="183"/>
    </row>
    <row r="541" ht="12.0" customHeight="1">
      <c r="B541" s="183"/>
      <c r="C541" s="183"/>
    </row>
    <row r="542" ht="12.0" customHeight="1">
      <c r="B542" s="183"/>
      <c r="C542" s="183"/>
    </row>
    <row r="543" ht="12.0" customHeight="1">
      <c r="B543" s="183"/>
      <c r="C543" s="183"/>
    </row>
    <row r="544" ht="12.0" customHeight="1">
      <c r="B544" s="183"/>
      <c r="C544" s="183"/>
    </row>
    <row r="545" ht="12.0" customHeight="1">
      <c r="B545" s="183"/>
      <c r="C545" s="183"/>
    </row>
    <row r="546" ht="12.0" customHeight="1">
      <c r="B546" s="183"/>
      <c r="C546" s="183"/>
    </row>
    <row r="547" ht="12.0" customHeight="1">
      <c r="B547" s="183"/>
      <c r="C547" s="183"/>
    </row>
    <row r="548" ht="12.0" customHeight="1">
      <c r="B548" s="183"/>
      <c r="C548" s="183"/>
    </row>
    <row r="549" ht="12.0" customHeight="1">
      <c r="B549" s="183"/>
      <c r="C549" s="183"/>
    </row>
    <row r="550" ht="12.0" customHeight="1">
      <c r="B550" s="183"/>
      <c r="C550" s="183"/>
    </row>
    <row r="551" ht="12.0" customHeight="1">
      <c r="B551" s="183"/>
      <c r="C551" s="183"/>
    </row>
    <row r="552" ht="12.0" customHeight="1">
      <c r="B552" s="183"/>
      <c r="C552" s="183"/>
    </row>
    <row r="553" ht="12.0" customHeight="1">
      <c r="B553" s="183"/>
      <c r="C553" s="183"/>
    </row>
    <row r="554" ht="12.0" customHeight="1">
      <c r="B554" s="183"/>
      <c r="C554" s="183"/>
    </row>
    <row r="555" ht="12.0" customHeight="1">
      <c r="B555" s="183"/>
      <c r="C555" s="183"/>
    </row>
    <row r="556" ht="12.0" customHeight="1">
      <c r="B556" s="183"/>
      <c r="C556" s="183"/>
    </row>
    <row r="557" ht="12.0" customHeight="1">
      <c r="B557" s="183"/>
      <c r="C557" s="183"/>
    </row>
    <row r="558" ht="12.0" customHeight="1">
      <c r="B558" s="183"/>
      <c r="C558" s="183"/>
    </row>
    <row r="559" ht="12.0" customHeight="1">
      <c r="B559" s="183"/>
      <c r="C559" s="183"/>
    </row>
    <row r="560" ht="12.0" customHeight="1">
      <c r="B560" s="183"/>
      <c r="C560" s="183"/>
    </row>
    <row r="561" ht="12.0" customHeight="1">
      <c r="B561" s="183"/>
      <c r="C561" s="183"/>
    </row>
    <row r="562" ht="12.0" customHeight="1">
      <c r="B562" s="183"/>
      <c r="C562" s="183"/>
    </row>
    <row r="563" ht="12.0" customHeight="1">
      <c r="B563" s="183"/>
      <c r="C563" s="183"/>
    </row>
    <row r="564" ht="12.0" customHeight="1">
      <c r="B564" s="183"/>
      <c r="C564" s="183"/>
    </row>
    <row r="565" ht="12.0" customHeight="1">
      <c r="B565" s="183"/>
      <c r="C565" s="183"/>
    </row>
    <row r="566" ht="12.0" customHeight="1">
      <c r="B566" s="183"/>
      <c r="C566" s="183"/>
    </row>
    <row r="567" ht="12.0" customHeight="1">
      <c r="B567" s="183"/>
      <c r="C567" s="183"/>
    </row>
    <row r="568" ht="12.0" customHeight="1">
      <c r="B568" s="183"/>
      <c r="C568" s="183"/>
    </row>
    <row r="569" ht="12.0" customHeight="1">
      <c r="B569" s="183"/>
      <c r="C569" s="183"/>
    </row>
    <row r="570" ht="12.0" customHeight="1">
      <c r="B570" s="183"/>
      <c r="C570" s="183"/>
    </row>
    <row r="571" ht="12.0" customHeight="1">
      <c r="B571" s="183"/>
      <c r="C571" s="183"/>
    </row>
    <row r="572" ht="12.0" customHeight="1">
      <c r="B572" s="183"/>
      <c r="C572" s="183"/>
    </row>
    <row r="573" ht="12.0" customHeight="1">
      <c r="B573" s="183"/>
      <c r="C573" s="183"/>
    </row>
    <row r="574" ht="12.0" customHeight="1">
      <c r="B574" s="183"/>
      <c r="C574" s="183"/>
    </row>
    <row r="575" ht="12.0" customHeight="1">
      <c r="B575" s="183"/>
      <c r="C575" s="183"/>
    </row>
    <row r="576" ht="12.0" customHeight="1">
      <c r="B576" s="183"/>
      <c r="C576" s="183"/>
    </row>
    <row r="577" ht="12.0" customHeight="1">
      <c r="B577" s="183"/>
      <c r="C577" s="183"/>
    </row>
    <row r="578" ht="12.0" customHeight="1">
      <c r="B578" s="183"/>
      <c r="C578" s="183"/>
    </row>
    <row r="579" ht="12.0" customHeight="1">
      <c r="B579" s="183"/>
      <c r="C579" s="183"/>
    </row>
    <row r="580" ht="12.0" customHeight="1">
      <c r="B580" s="183"/>
      <c r="C580" s="183"/>
    </row>
    <row r="581" ht="12.0" customHeight="1">
      <c r="B581" s="183"/>
      <c r="C581" s="183"/>
    </row>
    <row r="582" ht="12.0" customHeight="1">
      <c r="B582" s="183"/>
      <c r="C582" s="183"/>
    </row>
    <row r="583" ht="12.0" customHeight="1">
      <c r="B583" s="183"/>
      <c r="C583" s="183"/>
    </row>
    <row r="584" ht="12.0" customHeight="1">
      <c r="B584" s="183"/>
      <c r="C584" s="183"/>
    </row>
    <row r="585" ht="12.0" customHeight="1">
      <c r="B585" s="183"/>
      <c r="C585" s="183"/>
    </row>
    <row r="586" ht="12.0" customHeight="1">
      <c r="B586" s="183"/>
      <c r="C586" s="183"/>
    </row>
    <row r="587" ht="12.0" customHeight="1">
      <c r="B587" s="183"/>
      <c r="C587" s="183"/>
    </row>
    <row r="588" ht="12.0" customHeight="1">
      <c r="B588" s="183"/>
      <c r="C588" s="183"/>
    </row>
    <row r="589" ht="12.0" customHeight="1">
      <c r="B589" s="183"/>
      <c r="C589" s="183"/>
    </row>
    <row r="590" ht="12.0" customHeight="1">
      <c r="B590" s="183"/>
      <c r="C590" s="183"/>
    </row>
    <row r="591" ht="12.0" customHeight="1">
      <c r="B591" s="183"/>
      <c r="C591" s="183"/>
    </row>
    <row r="592" ht="12.0" customHeight="1">
      <c r="B592" s="183"/>
      <c r="C592" s="183"/>
    </row>
    <row r="593" ht="12.0" customHeight="1">
      <c r="B593" s="183"/>
      <c r="C593" s="183"/>
    </row>
    <row r="594" ht="12.0" customHeight="1">
      <c r="B594" s="183"/>
      <c r="C594" s="183"/>
    </row>
    <row r="595" ht="12.0" customHeight="1">
      <c r="B595" s="183"/>
      <c r="C595" s="183"/>
    </row>
    <row r="596" ht="12.0" customHeight="1">
      <c r="B596" s="183"/>
      <c r="C596" s="183"/>
    </row>
    <row r="597" ht="12.0" customHeight="1">
      <c r="B597" s="183"/>
      <c r="C597" s="183"/>
    </row>
    <row r="598" ht="12.0" customHeight="1">
      <c r="B598" s="183"/>
      <c r="C598" s="183"/>
    </row>
    <row r="599" ht="12.0" customHeight="1">
      <c r="B599" s="183"/>
      <c r="C599" s="183"/>
    </row>
    <row r="600" ht="12.0" customHeight="1">
      <c r="B600" s="183"/>
      <c r="C600" s="183"/>
    </row>
    <row r="601" ht="12.0" customHeight="1">
      <c r="B601" s="183"/>
      <c r="C601" s="183"/>
    </row>
    <row r="602" ht="12.0" customHeight="1">
      <c r="B602" s="183"/>
      <c r="C602" s="183"/>
    </row>
    <row r="603" ht="12.0" customHeight="1">
      <c r="B603" s="183"/>
      <c r="C603" s="183"/>
    </row>
    <row r="604" ht="12.0" customHeight="1">
      <c r="B604" s="183"/>
      <c r="C604" s="183"/>
    </row>
    <row r="605" ht="12.0" customHeight="1">
      <c r="B605" s="183"/>
      <c r="C605" s="183"/>
    </row>
    <row r="606" ht="12.0" customHeight="1">
      <c r="B606" s="183"/>
      <c r="C606" s="183"/>
    </row>
    <row r="607" ht="12.0" customHeight="1">
      <c r="B607" s="183"/>
      <c r="C607" s="183"/>
    </row>
    <row r="608" ht="12.0" customHeight="1">
      <c r="B608" s="183"/>
      <c r="C608" s="183"/>
    </row>
    <row r="609" ht="12.0" customHeight="1">
      <c r="B609" s="183"/>
      <c r="C609" s="183"/>
    </row>
    <row r="610" ht="12.0" customHeight="1">
      <c r="B610" s="183"/>
      <c r="C610" s="183"/>
    </row>
    <row r="611" ht="12.0" customHeight="1">
      <c r="B611" s="183"/>
      <c r="C611" s="183"/>
    </row>
    <row r="612" ht="12.0" customHeight="1">
      <c r="B612" s="183"/>
      <c r="C612" s="183"/>
    </row>
    <row r="613" ht="12.0" customHeight="1">
      <c r="B613" s="183"/>
      <c r="C613" s="183"/>
    </row>
    <row r="614" ht="12.0" customHeight="1">
      <c r="B614" s="183"/>
      <c r="C614" s="183"/>
    </row>
    <row r="615" ht="12.0" customHeight="1">
      <c r="B615" s="183"/>
      <c r="C615" s="183"/>
    </row>
    <row r="616" ht="12.0" customHeight="1">
      <c r="B616" s="183"/>
      <c r="C616" s="183"/>
    </row>
    <row r="617" ht="12.0" customHeight="1">
      <c r="B617" s="183"/>
      <c r="C617" s="183"/>
    </row>
    <row r="618" ht="12.0" customHeight="1">
      <c r="B618" s="183"/>
      <c r="C618" s="183"/>
    </row>
    <row r="619" ht="12.0" customHeight="1">
      <c r="B619" s="183"/>
      <c r="C619" s="183"/>
    </row>
    <row r="620" ht="12.0" customHeight="1">
      <c r="B620" s="183"/>
      <c r="C620" s="183"/>
    </row>
    <row r="621" ht="12.0" customHeight="1">
      <c r="B621" s="183"/>
      <c r="C621" s="183"/>
    </row>
    <row r="622" ht="12.0" customHeight="1">
      <c r="B622" s="183"/>
      <c r="C622" s="183"/>
    </row>
    <row r="623" ht="12.0" customHeight="1">
      <c r="B623" s="183"/>
      <c r="C623" s="183"/>
    </row>
    <row r="624" ht="12.0" customHeight="1">
      <c r="B624" s="183"/>
      <c r="C624" s="183"/>
    </row>
    <row r="625" ht="12.0" customHeight="1">
      <c r="B625" s="183"/>
      <c r="C625" s="183"/>
    </row>
    <row r="626" ht="12.0" customHeight="1">
      <c r="B626" s="183"/>
      <c r="C626" s="183"/>
    </row>
    <row r="627" ht="12.0" customHeight="1">
      <c r="B627" s="183"/>
      <c r="C627" s="183"/>
    </row>
    <row r="628" ht="12.0" customHeight="1">
      <c r="B628" s="183"/>
      <c r="C628" s="183"/>
    </row>
    <row r="629" ht="12.0" customHeight="1">
      <c r="B629" s="183"/>
      <c r="C629" s="183"/>
    </row>
    <row r="630" ht="12.0" customHeight="1">
      <c r="B630" s="183"/>
      <c r="C630" s="183"/>
    </row>
    <row r="631" ht="12.0" customHeight="1">
      <c r="B631" s="183"/>
      <c r="C631" s="183"/>
    </row>
    <row r="632" ht="12.0" customHeight="1">
      <c r="B632" s="183"/>
      <c r="C632" s="183"/>
    </row>
    <row r="633" ht="12.0" customHeight="1">
      <c r="B633" s="183"/>
      <c r="C633" s="183"/>
    </row>
    <row r="634" ht="12.0" customHeight="1">
      <c r="B634" s="183"/>
      <c r="C634" s="183"/>
    </row>
    <row r="635" ht="12.0" customHeight="1">
      <c r="B635" s="183"/>
      <c r="C635" s="183"/>
    </row>
    <row r="636" ht="12.0" customHeight="1">
      <c r="B636" s="183"/>
      <c r="C636" s="183"/>
    </row>
    <row r="637" ht="12.0" customHeight="1">
      <c r="B637" s="183"/>
      <c r="C637" s="183"/>
    </row>
    <row r="638" ht="12.0" customHeight="1">
      <c r="B638" s="183"/>
      <c r="C638" s="183"/>
    </row>
    <row r="639" ht="12.0" customHeight="1">
      <c r="B639" s="183"/>
      <c r="C639" s="183"/>
    </row>
    <row r="640" ht="12.0" customHeight="1">
      <c r="B640" s="183"/>
      <c r="C640" s="183"/>
    </row>
    <row r="641" ht="12.0" customHeight="1">
      <c r="B641" s="183"/>
      <c r="C641" s="183"/>
    </row>
    <row r="642" ht="12.0" customHeight="1">
      <c r="B642" s="183"/>
      <c r="C642" s="183"/>
    </row>
    <row r="643" ht="12.0" customHeight="1">
      <c r="B643" s="183"/>
      <c r="C643" s="183"/>
    </row>
    <row r="644" ht="12.0" customHeight="1">
      <c r="B644" s="183"/>
      <c r="C644" s="183"/>
    </row>
    <row r="645" ht="12.0" customHeight="1">
      <c r="B645" s="183"/>
      <c r="C645" s="183"/>
    </row>
    <row r="646" ht="12.0" customHeight="1">
      <c r="B646" s="183"/>
      <c r="C646" s="183"/>
    </row>
    <row r="647" ht="12.0" customHeight="1">
      <c r="B647" s="183"/>
      <c r="C647" s="183"/>
    </row>
    <row r="648" ht="12.0" customHeight="1">
      <c r="B648" s="183"/>
      <c r="C648" s="183"/>
    </row>
    <row r="649" ht="12.0" customHeight="1">
      <c r="B649" s="183"/>
      <c r="C649" s="183"/>
    </row>
    <row r="650" ht="12.0" customHeight="1">
      <c r="B650" s="183"/>
      <c r="C650" s="183"/>
    </row>
    <row r="651" ht="12.0" customHeight="1">
      <c r="B651" s="183"/>
      <c r="C651" s="183"/>
    </row>
    <row r="652" ht="12.0" customHeight="1">
      <c r="B652" s="183"/>
      <c r="C652" s="183"/>
    </row>
    <row r="653" ht="12.0" customHeight="1">
      <c r="B653" s="183"/>
      <c r="C653" s="183"/>
    </row>
    <row r="654" ht="12.0" customHeight="1">
      <c r="B654" s="183"/>
      <c r="C654" s="183"/>
    </row>
    <row r="655" ht="12.0" customHeight="1">
      <c r="B655" s="183"/>
      <c r="C655" s="183"/>
    </row>
    <row r="656" ht="12.0" customHeight="1">
      <c r="B656" s="183"/>
      <c r="C656" s="183"/>
    </row>
    <row r="657" ht="12.0" customHeight="1">
      <c r="B657" s="183"/>
      <c r="C657" s="183"/>
    </row>
    <row r="658" ht="12.0" customHeight="1">
      <c r="B658" s="183"/>
      <c r="C658" s="183"/>
    </row>
    <row r="659" ht="12.0" customHeight="1">
      <c r="B659" s="183"/>
      <c r="C659" s="183"/>
    </row>
    <row r="660" ht="12.0" customHeight="1">
      <c r="B660" s="183"/>
      <c r="C660" s="183"/>
    </row>
    <row r="661" ht="12.0" customHeight="1">
      <c r="B661" s="183"/>
      <c r="C661" s="183"/>
    </row>
    <row r="662" ht="12.0" customHeight="1">
      <c r="B662" s="183"/>
      <c r="C662" s="183"/>
    </row>
    <row r="663" ht="12.0" customHeight="1">
      <c r="B663" s="183"/>
      <c r="C663" s="183"/>
    </row>
    <row r="664" ht="12.0" customHeight="1">
      <c r="B664" s="183"/>
      <c r="C664" s="183"/>
    </row>
    <row r="665" ht="12.0" customHeight="1">
      <c r="B665" s="183"/>
      <c r="C665" s="183"/>
    </row>
    <row r="666" ht="12.0" customHeight="1">
      <c r="B666" s="183"/>
      <c r="C666" s="183"/>
    </row>
    <row r="667" ht="12.0" customHeight="1">
      <c r="B667" s="183"/>
      <c r="C667" s="183"/>
    </row>
    <row r="668" ht="12.0" customHeight="1">
      <c r="B668" s="183"/>
      <c r="C668" s="183"/>
    </row>
    <row r="669" ht="12.0" customHeight="1">
      <c r="B669" s="183"/>
      <c r="C669" s="183"/>
    </row>
    <row r="670" ht="12.0" customHeight="1">
      <c r="B670" s="183"/>
      <c r="C670" s="183"/>
    </row>
    <row r="671" ht="12.0" customHeight="1">
      <c r="B671" s="183"/>
      <c r="C671" s="183"/>
    </row>
    <row r="672" ht="12.0" customHeight="1">
      <c r="B672" s="183"/>
      <c r="C672" s="183"/>
    </row>
    <row r="673" ht="12.0" customHeight="1">
      <c r="B673" s="183"/>
      <c r="C673" s="183"/>
    </row>
    <row r="674" ht="12.0" customHeight="1">
      <c r="B674" s="183"/>
      <c r="C674" s="183"/>
    </row>
    <row r="675" ht="12.0" customHeight="1">
      <c r="B675" s="183"/>
      <c r="C675" s="183"/>
    </row>
    <row r="676" ht="12.0" customHeight="1">
      <c r="B676" s="183"/>
      <c r="C676" s="183"/>
    </row>
    <row r="677" ht="12.0" customHeight="1">
      <c r="B677" s="183"/>
      <c r="C677" s="183"/>
    </row>
    <row r="678" ht="12.0" customHeight="1">
      <c r="B678" s="183"/>
      <c r="C678" s="183"/>
    </row>
    <row r="679" ht="12.0" customHeight="1">
      <c r="B679" s="183"/>
      <c r="C679" s="183"/>
    </row>
    <row r="680" ht="12.0" customHeight="1">
      <c r="B680" s="183"/>
      <c r="C680" s="183"/>
    </row>
    <row r="681" ht="12.0" customHeight="1">
      <c r="B681" s="183"/>
      <c r="C681" s="183"/>
    </row>
    <row r="682" ht="12.0" customHeight="1">
      <c r="B682" s="183"/>
      <c r="C682" s="183"/>
    </row>
    <row r="683" ht="12.0" customHeight="1">
      <c r="B683" s="183"/>
      <c r="C683" s="183"/>
    </row>
    <row r="684" ht="12.0" customHeight="1">
      <c r="B684" s="183"/>
      <c r="C684" s="183"/>
    </row>
    <row r="685" ht="12.0" customHeight="1">
      <c r="B685" s="183"/>
      <c r="C685" s="183"/>
    </row>
    <row r="686" ht="12.0" customHeight="1">
      <c r="B686" s="183"/>
      <c r="C686" s="183"/>
    </row>
    <row r="687" ht="12.0" customHeight="1">
      <c r="B687" s="183"/>
      <c r="C687" s="183"/>
    </row>
    <row r="688" ht="12.0" customHeight="1">
      <c r="B688" s="183"/>
      <c r="C688" s="183"/>
    </row>
    <row r="689" ht="12.0" customHeight="1">
      <c r="B689" s="183"/>
      <c r="C689" s="183"/>
    </row>
    <row r="690" ht="12.0" customHeight="1">
      <c r="B690" s="183"/>
      <c r="C690" s="183"/>
    </row>
    <row r="691" ht="12.0" customHeight="1">
      <c r="B691" s="183"/>
      <c r="C691" s="183"/>
    </row>
    <row r="692" ht="12.0" customHeight="1">
      <c r="B692" s="183"/>
      <c r="C692" s="183"/>
    </row>
    <row r="693" ht="12.0" customHeight="1">
      <c r="B693" s="183"/>
      <c r="C693" s="183"/>
    </row>
    <row r="694" ht="12.0" customHeight="1">
      <c r="B694" s="183"/>
      <c r="C694" s="183"/>
    </row>
    <row r="695" ht="12.0" customHeight="1">
      <c r="B695" s="183"/>
      <c r="C695" s="183"/>
    </row>
    <row r="696" ht="12.0" customHeight="1">
      <c r="B696" s="183"/>
      <c r="C696" s="183"/>
    </row>
    <row r="697" ht="12.0" customHeight="1">
      <c r="B697" s="183"/>
      <c r="C697" s="183"/>
    </row>
    <row r="698" ht="12.0" customHeight="1">
      <c r="B698" s="183"/>
      <c r="C698" s="183"/>
    </row>
    <row r="699" ht="12.0" customHeight="1">
      <c r="B699" s="183"/>
      <c r="C699" s="183"/>
    </row>
    <row r="700" ht="12.0" customHeight="1">
      <c r="B700" s="183"/>
      <c r="C700" s="183"/>
    </row>
    <row r="701" ht="12.0" customHeight="1">
      <c r="B701" s="183"/>
      <c r="C701" s="183"/>
    </row>
    <row r="702" ht="12.0" customHeight="1">
      <c r="B702" s="183"/>
      <c r="C702" s="183"/>
    </row>
    <row r="703" ht="12.0" customHeight="1">
      <c r="B703" s="183"/>
      <c r="C703" s="183"/>
    </row>
    <row r="704" ht="12.0" customHeight="1">
      <c r="B704" s="183"/>
      <c r="C704" s="183"/>
    </row>
    <row r="705" ht="12.0" customHeight="1">
      <c r="B705" s="183"/>
      <c r="C705" s="183"/>
    </row>
    <row r="706" ht="12.0" customHeight="1">
      <c r="B706" s="183"/>
      <c r="C706" s="183"/>
    </row>
    <row r="707" ht="12.0" customHeight="1">
      <c r="B707" s="183"/>
      <c r="C707" s="183"/>
    </row>
    <row r="708" ht="12.0" customHeight="1">
      <c r="B708" s="183"/>
      <c r="C708" s="183"/>
    </row>
    <row r="709" ht="12.0" customHeight="1">
      <c r="B709" s="183"/>
      <c r="C709" s="183"/>
    </row>
    <row r="710" ht="12.0" customHeight="1">
      <c r="B710" s="183"/>
      <c r="C710" s="183"/>
    </row>
    <row r="711" ht="12.0" customHeight="1">
      <c r="B711" s="183"/>
      <c r="C711" s="183"/>
    </row>
    <row r="712" ht="12.0" customHeight="1">
      <c r="B712" s="183"/>
      <c r="C712" s="183"/>
    </row>
    <row r="713" ht="12.0" customHeight="1">
      <c r="B713" s="183"/>
      <c r="C713" s="183"/>
    </row>
    <row r="714" ht="12.0" customHeight="1">
      <c r="B714" s="183"/>
      <c r="C714" s="183"/>
    </row>
    <row r="715" ht="12.0" customHeight="1">
      <c r="B715" s="183"/>
      <c r="C715" s="183"/>
    </row>
    <row r="716" ht="12.0" customHeight="1">
      <c r="B716" s="183"/>
      <c r="C716" s="183"/>
    </row>
    <row r="717" ht="12.0" customHeight="1">
      <c r="B717" s="183"/>
      <c r="C717" s="183"/>
    </row>
    <row r="718" ht="12.0" customHeight="1">
      <c r="B718" s="183"/>
      <c r="C718" s="183"/>
    </row>
    <row r="719" ht="12.0" customHeight="1">
      <c r="B719" s="183"/>
      <c r="C719" s="183"/>
    </row>
    <row r="720" ht="12.0" customHeight="1">
      <c r="B720" s="183"/>
      <c r="C720" s="183"/>
    </row>
    <row r="721" ht="12.0" customHeight="1">
      <c r="B721" s="183"/>
      <c r="C721" s="183"/>
    </row>
    <row r="722" ht="12.0" customHeight="1">
      <c r="B722" s="183"/>
      <c r="C722" s="183"/>
    </row>
    <row r="723" ht="12.0" customHeight="1">
      <c r="B723" s="183"/>
      <c r="C723" s="183"/>
    </row>
    <row r="724" ht="12.0" customHeight="1">
      <c r="B724" s="183"/>
      <c r="C724" s="183"/>
    </row>
    <row r="725" ht="12.0" customHeight="1">
      <c r="B725" s="183"/>
      <c r="C725" s="183"/>
    </row>
    <row r="726" ht="12.0" customHeight="1">
      <c r="B726" s="183"/>
      <c r="C726" s="183"/>
    </row>
    <row r="727" ht="12.0" customHeight="1">
      <c r="B727" s="183"/>
      <c r="C727" s="183"/>
    </row>
    <row r="728" ht="12.0" customHeight="1">
      <c r="B728" s="183"/>
      <c r="C728" s="183"/>
    </row>
    <row r="729" ht="12.0" customHeight="1">
      <c r="B729" s="183"/>
      <c r="C729" s="183"/>
    </row>
    <row r="730" ht="12.0" customHeight="1">
      <c r="B730" s="183"/>
      <c r="C730" s="183"/>
    </row>
    <row r="731" ht="12.0" customHeight="1">
      <c r="B731" s="183"/>
      <c r="C731" s="183"/>
    </row>
    <row r="732" ht="12.0" customHeight="1">
      <c r="B732" s="183"/>
      <c r="C732" s="183"/>
    </row>
    <row r="733" ht="12.0" customHeight="1">
      <c r="B733" s="183"/>
      <c r="C733" s="183"/>
    </row>
    <row r="734" ht="12.0" customHeight="1">
      <c r="B734" s="183"/>
      <c r="C734" s="183"/>
    </row>
    <row r="735" ht="12.0" customHeight="1">
      <c r="B735" s="183"/>
      <c r="C735" s="183"/>
    </row>
    <row r="736" ht="12.0" customHeight="1">
      <c r="B736" s="183"/>
      <c r="C736" s="183"/>
    </row>
    <row r="737" ht="12.0" customHeight="1">
      <c r="B737" s="183"/>
      <c r="C737" s="183"/>
    </row>
    <row r="738" ht="12.0" customHeight="1">
      <c r="B738" s="183"/>
      <c r="C738" s="183"/>
    </row>
    <row r="739" ht="12.0" customHeight="1">
      <c r="B739" s="183"/>
      <c r="C739" s="183"/>
    </row>
    <row r="740" ht="12.0" customHeight="1">
      <c r="B740" s="183"/>
      <c r="C740" s="183"/>
    </row>
    <row r="741" ht="12.0" customHeight="1">
      <c r="B741" s="183"/>
      <c r="C741" s="183"/>
    </row>
    <row r="742" ht="12.0" customHeight="1">
      <c r="B742" s="183"/>
      <c r="C742" s="183"/>
    </row>
    <row r="743" ht="12.0" customHeight="1">
      <c r="B743" s="183"/>
      <c r="C743" s="183"/>
    </row>
    <row r="744" ht="12.0" customHeight="1">
      <c r="B744" s="183"/>
      <c r="C744" s="183"/>
    </row>
    <row r="745" ht="12.0" customHeight="1">
      <c r="B745" s="183"/>
      <c r="C745" s="183"/>
    </row>
    <row r="746" ht="12.0" customHeight="1">
      <c r="B746" s="183"/>
      <c r="C746" s="183"/>
    </row>
    <row r="747" ht="12.0" customHeight="1">
      <c r="B747" s="183"/>
      <c r="C747" s="183"/>
    </row>
    <row r="748" ht="12.0" customHeight="1">
      <c r="B748" s="183"/>
      <c r="C748" s="183"/>
    </row>
    <row r="749" ht="12.0" customHeight="1">
      <c r="B749" s="183"/>
      <c r="C749" s="183"/>
    </row>
    <row r="750" ht="12.0" customHeight="1">
      <c r="B750" s="183"/>
      <c r="C750" s="183"/>
    </row>
    <row r="751" ht="12.0" customHeight="1">
      <c r="B751" s="183"/>
      <c r="C751" s="183"/>
    </row>
    <row r="752" ht="12.0" customHeight="1">
      <c r="B752" s="183"/>
      <c r="C752" s="183"/>
    </row>
    <row r="753" ht="12.0" customHeight="1">
      <c r="B753" s="183"/>
      <c r="C753" s="183"/>
    </row>
    <row r="754" ht="12.0" customHeight="1">
      <c r="B754" s="183"/>
      <c r="C754" s="183"/>
    </row>
    <row r="755" ht="12.0" customHeight="1">
      <c r="B755" s="183"/>
      <c r="C755" s="183"/>
    </row>
    <row r="756" ht="12.0" customHeight="1">
      <c r="B756" s="183"/>
      <c r="C756" s="183"/>
    </row>
    <row r="757" ht="12.0" customHeight="1">
      <c r="B757" s="183"/>
      <c r="C757" s="183"/>
    </row>
    <row r="758" ht="12.0" customHeight="1">
      <c r="B758" s="183"/>
      <c r="C758" s="183"/>
    </row>
    <row r="759" ht="12.0" customHeight="1">
      <c r="B759" s="183"/>
      <c r="C759" s="183"/>
    </row>
    <row r="760" ht="12.0" customHeight="1">
      <c r="B760" s="183"/>
      <c r="C760" s="183"/>
    </row>
    <row r="761" ht="12.0" customHeight="1">
      <c r="B761" s="183"/>
      <c r="C761" s="183"/>
    </row>
    <row r="762" ht="12.0" customHeight="1">
      <c r="B762" s="183"/>
      <c r="C762" s="183"/>
    </row>
    <row r="763" ht="12.0" customHeight="1">
      <c r="B763" s="183"/>
      <c r="C763" s="183"/>
    </row>
    <row r="764" ht="12.0" customHeight="1">
      <c r="B764" s="183"/>
      <c r="C764" s="183"/>
    </row>
    <row r="765" ht="12.0" customHeight="1">
      <c r="B765" s="183"/>
      <c r="C765" s="183"/>
    </row>
    <row r="766" ht="12.0" customHeight="1">
      <c r="B766" s="183"/>
      <c r="C766" s="183"/>
    </row>
    <row r="767" ht="12.0" customHeight="1">
      <c r="B767" s="183"/>
      <c r="C767" s="183"/>
    </row>
    <row r="768" ht="12.0" customHeight="1">
      <c r="B768" s="183"/>
      <c r="C768" s="183"/>
    </row>
    <row r="769" ht="12.0" customHeight="1">
      <c r="B769" s="183"/>
      <c r="C769" s="183"/>
    </row>
    <row r="770" ht="12.0" customHeight="1">
      <c r="B770" s="183"/>
      <c r="C770" s="183"/>
    </row>
    <row r="771" ht="12.0" customHeight="1">
      <c r="B771" s="183"/>
      <c r="C771" s="183"/>
    </row>
    <row r="772" ht="12.0" customHeight="1">
      <c r="B772" s="183"/>
      <c r="C772" s="183"/>
    </row>
    <row r="773" ht="12.0" customHeight="1">
      <c r="B773" s="183"/>
      <c r="C773" s="183"/>
    </row>
    <row r="774" ht="12.0" customHeight="1">
      <c r="B774" s="183"/>
      <c r="C774" s="183"/>
    </row>
    <row r="775" ht="12.0" customHeight="1">
      <c r="B775" s="183"/>
      <c r="C775" s="183"/>
    </row>
    <row r="776" ht="12.0" customHeight="1">
      <c r="B776" s="183"/>
      <c r="C776" s="183"/>
    </row>
    <row r="777" ht="12.0" customHeight="1">
      <c r="B777" s="183"/>
      <c r="C777" s="183"/>
    </row>
    <row r="778" ht="12.0" customHeight="1">
      <c r="B778" s="183"/>
      <c r="C778" s="183"/>
    </row>
    <row r="779" ht="12.0" customHeight="1">
      <c r="B779" s="183"/>
      <c r="C779" s="183"/>
    </row>
    <row r="780" ht="12.0" customHeight="1">
      <c r="B780" s="183"/>
      <c r="C780" s="183"/>
    </row>
    <row r="781" ht="12.0" customHeight="1">
      <c r="B781" s="183"/>
      <c r="C781" s="183"/>
    </row>
    <row r="782" ht="12.0" customHeight="1">
      <c r="B782" s="183"/>
      <c r="C782" s="183"/>
    </row>
    <row r="783" ht="12.0" customHeight="1">
      <c r="B783" s="183"/>
      <c r="C783" s="183"/>
    </row>
    <row r="784" ht="12.0" customHeight="1">
      <c r="B784" s="183"/>
      <c r="C784" s="183"/>
    </row>
    <row r="785" ht="12.0" customHeight="1">
      <c r="B785" s="183"/>
      <c r="C785" s="183"/>
    </row>
    <row r="786" ht="12.0" customHeight="1">
      <c r="B786" s="183"/>
      <c r="C786" s="183"/>
    </row>
    <row r="787" ht="12.0" customHeight="1">
      <c r="B787" s="183"/>
      <c r="C787" s="183"/>
    </row>
    <row r="788" ht="12.0" customHeight="1">
      <c r="B788" s="183"/>
      <c r="C788" s="183"/>
    </row>
    <row r="789" ht="12.0" customHeight="1">
      <c r="B789" s="183"/>
      <c r="C789" s="183"/>
    </row>
    <row r="790" ht="12.0" customHeight="1">
      <c r="B790" s="183"/>
      <c r="C790" s="183"/>
    </row>
    <row r="791" ht="12.0" customHeight="1">
      <c r="B791" s="183"/>
      <c r="C791" s="183"/>
    </row>
    <row r="792" ht="12.0" customHeight="1">
      <c r="B792" s="183"/>
      <c r="C792" s="183"/>
    </row>
    <row r="793" ht="12.0" customHeight="1">
      <c r="B793" s="183"/>
      <c r="C793" s="183"/>
    </row>
    <row r="794" ht="12.0" customHeight="1">
      <c r="B794" s="183"/>
      <c r="C794" s="183"/>
    </row>
    <row r="795" ht="12.0" customHeight="1">
      <c r="B795" s="183"/>
      <c r="C795" s="183"/>
    </row>
    <row r="796" ht="12.0" customHeight="1">
      <c r="B796" s="183"/>
      <c r="C796" s="183"/>
    </row>
    <row r="797" ht="12.0" customHeight="1">
      <c r="B797" s="183"/>
      <c r="C797" s="183"/>
    </row>
    <row r="798" ht="12.0" customHeight="1">
      <c r="B798" s="183"/>
      <c r="C798" s="183"/>
    </row>
    <row r="799" ht="12.0" customHeight="1">
      <c r="B799" s="183"/>
      <c r="C799" s="183"/>
    </row>
    <row r="800" ht="12.0" customHeight="1">
      <c r="B800" s="183"/>
      <c r="C800" s="183"/>
    </row>
    <row r="801" ht="12.0" customHeight="1">
      <c r="B801" s="183"/>
      <c r="C801" s="183"/>
    </row>
    <row r="802" ht="12.0" customHeight="1">
      <c r="B802" s="183"/>
      <c r="C802" s="183"/>
    </row>
    <row r="803" ht="12.0" customHeight="1">
      <c r="B803" s="183"/>
      <c r="C803" s="183"/>
    </row>
    <row r="804" ht="12.0" customHeight="1">
      <c r="B804" s="183"/>
      <c r="C804" s="183"/>
    </row>
    <row r="805" ht="12.0" customHeight="1">
      <c r="B805" s="183"/>
      <c r="C805" s="183"/>
    </row>
    <row r="806" ht="12.0" customHeight="1">
      <c r="B806" s="183"/>
      <c r="C806" s="183"/>
    </row>
    <row r="807" ht="12.0" customHeight="1">
      <c r="B807" s="183"/>
      <c r="C807" s="183"/>
    </row>
    <row r="808" ht="12.0" customHeight="1">
      <c r="B808" s="183"/>
      <c r="C808" s="183"/>
    </row>
    <row r="809" ht="12.0" customHeight="1">
      <c r="B809" s="183"/>
      <c r="C809" s="183"/>
    </row>
    <row r="810" ht="12.0" customHeight="1">
      <c r="B810" s="183"/>
      <c r="C810" s="183"/>
    </row>
    <row r="811" ht="12.0" customHeight="1">
      <c r="B811" s="183"/>
      <c r="C811" s="183"/>
    </row>
    <row r="812" ht="12.0" customHeight="1">
      <c r="B812" s="183"/>
      <c r="C812" s="183"/>
    </row>
    <row r="813" ht="12.0" customHeight="1">
      <c r="B813" s="183"/>
      <c r="C813" s="183"/>
    </row>
    <row r="814" ht="12.0" customHeight="1">
      <c r="B814" s="183"/>
      <c r="C814" s="183"/>
    </row>
    <row r="815" ht="12.0" customHeight="1">
      <c r="B815" s="183"/>
      <c r="C815" s="183"/>
    </row>
    <row r="816" ht="12.0" customHeight="1">
      <c r="B816" s="183"/>
      <c r="C816" s="183"/>
    </row>
    <row r="817" ht="12.0" customHeight="1">
      <c r="B817" s="183"/>
      <c r="C817" s="183"/>
    </row>
    <row r="818" ht="12.0" customHeight="1">
      <c r="B818" s="183"/>
      <c r="C818" s="183"/>
    </row>
    <row r="819" ht="12.0" customHeight="1">
      <c r="B819" s="183"/>
      <c r="C819" s="183"/>
    </row>
    <row r="820" ht="12.0" customHeight="1">
      <c r="B820" s="183"/>
      <c r="C820" s="183"/>
    </row>
    <row r="821" ht="12.0" customHeight="1">
      <c r="B821" s="183"/>
      <c r="C821" s="183"/>
    </row>
    <row r="822" ht="12.0" customHeight="1">
      <c r="B822" s="183"/>
      <c r="C822" s="183"/>
    </row>
    <row r="823" ht="12.0" customHeight="1">
      <c r="B823" s="183"/>
      <c r="C823" s="183"/>
    </row>
    <row r="824" ht="12.0" customHeight="1">
      <c r="B824" s="183"/>
      <c r="C824" s="183"/>
    </row>
    <row r="825" ht="12.0" customHeight="1">
      <c r="B825" s="183"/>
      <c r="C825" s="183"/>
    </row>
    <row r="826" ht="12.0" customHeight="1">
      <c r="B826" s="183"/>
      <c r="C826" s="183"/>
    </row>
    <row r="827" ht="12.0" customHeight="1">
      <c r="B827" s="183"/>
      <c r="C827" s="183"/>
    </row>
    <row r="828" ht="12.0" customHeight="1">
      <c r="B828" s="183"/>
      <c r="C828" s="183"/>
    </row>
    <row r="829" ht="12.0" customHeight="1">
      <c r="B829" s="183"/>
      <c r="C829" s="183"/>
    </row>
    <row r="830" ht="12.0" customHeight="1">
      <c r="B830" s="183"/>
      <c r="C830" s="183"/>
    </row>
    <row r="831" ht="12.0" customHeight="1">
      <c r="B831" s="183"/>
      <c r="C831" s="183"/>
    </row>
    <row r="832" ht="12.0" customHeight="1">
      <c r="B832" s="183"/>
      <c r="C832" s="183"/>
    </row>
    <row r="833" ht="12.0" customHeight="1">
      <c r="B833" s="183"/>
      <c r="C833" s="183"/>
    </row>
    <row r="834" ht="12.0" customHeight="1">
      <c r="B834" s="183"/>
      <c r="C834" s="183"/>
    </row>
    <row r="835" ht="12.0" customHeight="1">
      <c r="B835" s="183"/>
      <c r="C835" s="183"/>
    </row>
    <row r="836" ht="12.0" customHeight="1">
      <c r="B836" s="183"/>
      <c r="C836" s="183"/>
    </row>
    <row r="837" ht="12.0" customHeight="1">
      <c r="B837" s="183"/>
      <c r="C837" s="183"/>
    </row>
    <row r="838" ht="12.0" customHeight="1">
      <c r="B838" s="183"/>
      <c r="C838" s="183"/>
    </row>
    <row r="839" ht="12.0" customHeight="1">
      <c r="B839" s="183"/>
      <c r="C839" s="183"/>
    </row>
    <row r="840" ht="12.0" customHeight="1">
      <c r="B840" s="183"/>
      <c r="C840" s="183"/>
    </row>
    <row r="841" ht="12.0" customHeight="1">
      <c r="B841" s="183"/>
      <c r="C841" s="183"/>
    </row>
    <row r="842" ht="12.0" customHeight="1">
      <c r="B842" s="183"/>
      <c r="C842" s="183"/>
    </row>
    <row r="843" ht="12.0" customHeight="1">
      <c r="B843" s="183"/>
      <c r="C843" s="183"/>
    </row>
    <row r="844" ht="12.0" customHeight="1">
      <c r="B844" s="183"/>
      <c r="C844" s="183"/>
    </row>
    <row r="845" ht="12.0" customHeight="1">
      <c r="B845" s="183"/>
      <c r="C845" s="183"/>
    </row>
    <row r="846" ht="12.0" customHeight="1">
      <c r="B846" s="183"/>
      <c r="C846" s="183"/>
    </row>
    <row r="847" ht="12.0" customHeight="1">
      <c r="B847" s="183"/>
      <c r="C847" s="183"/>
    </row>
    <row r="848" ht="12.0" customHeight="1">
      <c r="B848" s="183"/>
      <c r="C848" s="183"/>
    </row>
    <row r="849" ht="12.0" customHeight="1">
      <c r="B849" s="183"/>
      <c r="C849" s="183"/>
    </row>
    <row r="850" ht="12.0" customHeight="1">
      <c r="B850" s="183"/>
      <c r="C850" s="183"/>
    </row>
    <row r="851" ht="12.0" customHeight="1">
      <c r="B851" s="183"/>
      <c r="C851" s="183"/>
    </row>
    <row r="852" ht="12.0" customHeight="1">
      <c r="B852" s="183"/>
      <c r="C852" s="183"/>
    </row>
    <row r="853" ht="12.0" customHeight="1">
      <c r="B853" s="183"/>
      <c r="C853" s="183"/>
    </row>
    <row r="854" ht="12.0" customHeight="1">
      <c r="B854" s="183"/>
      <c r="C854" s="183"/>
    </row>
    <row r="855" ht="12.0" customHeight="1">
      <c r="B855" s="183"/>
      <c r="C855" s="183"/>
    </row>
    <row r="856" ht="12.0" customHeight="1">
      <c r="B856" s="183"/>
      <c r="C856" s="183"/>
    </row>
    <row r="857" ht="12.0" customHeight="1">
      <c r="B857" s="183"/>
      <c r="C857" s="183"/>
    </row>
    <row r="858" ht="12.0" customHeight="1">
      <c r="B858" s="183"/>
      <c r="C858" s="183"/>
    </row>
    <row r="859" ht="12.0" customHeight="1">
      <c r="B859" s="183"/>
      <c r="C859" s="183"/>
    </row>
    <row r="860" ht="12.0" customHeight="1">
      <c r="B860" s="183"/>
      <c r="C860" s="183"/>
    </row>
    <row r="861" ht="12.0" customHeight="1">
      <c r="B861" s="183"/>
      <c r="C861" s="183"/>
    </row>
    <row r="862" ht="12.0" customHeight="1">
      <c r="B862" s="183"/>
      <c r="C862" s="183"/>
    </row>
    <row r="863" ht="12.0" customHeight="1">
      <c r="B863" s="183"/>
      <c r="C863" s="183"/>
    </row>
    <row r="864" ht="12.0" customHeight="1">
      <c r="B864" s="183"/>
      <c r="C864" s="183"/>
    </row>
    <row r="865" ht="12.0" customHeight="1">
      <c r="B865" s="183"/>
      <c r="C865" s="183"/>
    </row>
    <row r="866" ht="12.0" customHeight="1">
      <c r="B866" s="183"/>
      <c r="C866" s="183"/>
    </row>
    <row r="867" ht="12.0" customHeight="1">
      <c r="B867" s="183"/>
      <c r="C867" s="183"/>
    </row>
    <row r="868" ht="12.0" customHeight="1">
      <c r="B868" s="183"/>
      <c r="C868" s="183"/>
    </row>
    <row r="869" ht="12.0" customHeight="1">
      <c r="B869" s="183"/>
      <c r="C869" s="183"/>
    </row>
    <row r="870" ht="12.0" customHeight="1">
      <c r="B870" s="183"/>
      <c r="C870" s="183"/>
    </row>
    <row r="871" ht="12.0" customHeight="1">
      <c r="B871" s="183"/>
      <c r="C871" s="183"/>
    </row>
    <row r="872" ht="12.0" customHeight="1">
      <c r="B872" s="183"/>
      <c r="C872" s="183"/>
    </row>
    <row r="873" ht="12.0" customHeight="1">
      <c r="B873" s="183"/>
      <c r="C873" s="183"/>
    </row>
    <row r="874" ht="12.0" customHeight="1">
      <c r="B874" s="183"/>
      <c r="C874" s="183"/>
    </row>
    <row r="875" ht="12.0" customHeight="1">
      <c r="B875" s="183"/>
      <c r="C875" s="183"/>
    </row>
    <row r="876" ht="12.0" customHeight="1">
      <c r="B876" s="183"/>
      <c r="C876" s="183"/>
    </row>
    <row r="877" ht="12.0" customHeight="1">
      <c r="B877" s="183"/>
      <c r="C877" s="183"/>
    </row>
    <row r="878" ht="12.0" customHeight="1">
      <c r="B878" s="183"/>
      <c r="C878" s="183"/>
    </row>
    <row r="879" ht="12.0" customHeight="1">
      <c r="B879" s="183"/>
      <c r="C879" s="183"/>
    </row>
    <row r="880" ht="12.0" customHeight="1">
      <c r="B880" s="183"/>
      <c r="C880" s="183"/>
    </row>
    <row r="881" ht="12.0" customHeight="1">
      <c r="B881" s="183"/>
      <c r="C881" s="183"/>
    </row>
    <row r="882" ht="12.0" customHeight="1">
      <c r="B882" s="183"/>
      <c r="C882" s="183"/>
    </row>
    <row r="883" ht="12.0" customHeight="1">
      <c r="B883" s="183"/>
      <c r="C883" s="183"/>
    </row>
    <row r="884" ht="12.0" customHeight="1">
      <c r="B884" s="183"/>
      <c r="C884" s="183"/>
    </row>
    <row r="885" ht="12.0" customHeight="1">
      <c r="B885" s="183"/>
      <c r="C885" s="183"/>
    </row>
    <row r="886" ht="12.0" customHeight="1">
      <c r="B886" s="183"/>
      <c r="C886" s="183"/>
    </row>
    <row r="887" ht="12.0" customHeight="1">
      <c r="B887" s="183"/>
      <c r="C887" s="183"/>
    </row>
    <row r="888" ht="12.0" customHeight="1">
      <c r="B888" s="183"/>
      <c r="C888" s="183"/>
    </row>
    <row r="889" ht="12.0" customHeight="1">
      <c r="B889" s="183"/>
      <c r="C889" s="183"/>
    </row>
    <row r="890" ht="12.0" customHeight="1">
      <c r="B890" s="183"/>
      <c r="C890" s="183"/>
    </row>
    <row r="891" ht="12.0" customHeight="1">
      <c r="B891" s="183"/>
      <c r="C891" s="183"/>
    </row>
    <row r="892" ht="12.0" customHeight="1">
      <c r="B892" s="183"/>
      <c r="C892" s="183"/>
    </row>
    <row r="893" ht="12.0" customHeight="1">
      <c r="B893" s="183"/>
      <c r="C893" s="183"/>
    </row>
    <row r="894" ht="12.0" customHeight="1">
      <c r="B894" s="183"/>
      <c r="C894" s="183"/>
    </row>
    <row r="895" ht="12.0" customHeight="1">
      <c r="B895" s="183"/>
      <c r="C895" s="183"/>
    </row>
    <row r="896" ht="12.0" customHeight="1">
      <c r="B896" s="183"/>
      <c r="C896" s="183"/>
    </row>
    <row r="897" ht="12.0" customHeight="1">
      <c r="B897" s="183"/>
      <c r="C897" s="183"/>
    </row>
    <row r="898" ht="12.0" customHeight="1">
      <c r="B898" s="183"/>
      <c r="C898" s="183"/>
    </row>
    <row r="899" ht="12.0" customHeight="1">
      <c r="B899" s="183"/>
      <c r="C899" s="183"/>
    </row>
    <row r="900" ht="12.0" customHeight="1">
      <c r="B900" s="183"/>
      <c r="C900" s="183"/>
    </row>
    <row r="901" ht="12.0" customHeight="1">
      <c r="B901" s="183"/>
      <c r="C901" s="183"/>
    </row>
    <row r="902" ht="12.0" customHeight="1">
      <c r="B902" s="183"/>
      <c r="C902" s="183"/>
    </row>
    <row r="903" ht="12.0" customHeight="1">
      <c r="B903" s="183"/>
      <c r="C903" s="183"/>
    </row>
    <row r="904" ht="12.0" customHeight="1">
      <c r="B904" s="183"/>
      <c r="C904" s="183"/>
    </row>
    <row r="905" ht="12.0" customHeight="1">
      <c r="B905" s="183"/>
      <c r="C905" s="183"/>
    </row>
    <row r="906" ht="12.0" customHeight="1">
      <c r="B906" s="183"/>
      <c r="C906" s="183"/>
    </row>
    <row r="907" ht="12.0" customHeight="1">
      <c r="B907" s="183"/>
      <c r="C907" s="183"/>
    </row>
    <row r="908" ht="12.0" customHeight="1">
      <c r="B908" s="183"/>
      <c r="C908" s="183"/>
    </row>
    <row r="909" ht="12.0" customHeight="1">
      <c r="B909" s="183"/>
      <c r="C909" s="183"/>
    </row>
    <row r="910" ht="12.0" customHeight="1">
      <c r="B910" s="183"/>
      <c r="C910" s="183"/>
    </row>
    <row r="911" ht="12.0" customHeight="1">
      <c r="B911" s="183"/>
      <c r="C911" s="183"/>
    </row>
    <row r="912" ht="12.0" customHeight="1">
      <c r="B912" s="183"/>
      <c r="C912" s="183"/>
    </row>
    <row r="913" ht="12.0" customHeight="1">
      <c r="B913" s="183"/>
      <c r="C913" s="183"/>
    </row>
    <row r="914" ht="12.0" customHeight="1">
      <c r="B914" s="183"/>
      <c r="C914" s="183"/>
    </row>
    <row r="915" ht="12.0" customHeight="1">
      <c r="B915" s="183"/>
      <c r="C915" s="183"/>
    </row>
    <row r="916" ht="12.0" customHeight="1">
      <c r="B916" s="183"/>
      <c r="C916" s="183"/>
    </row>
    <row r="917" ht="12.0" customHeight="1">
      <c r="B917" s="183"/>
      <c r="C917" s="183"/>
    </row>
    <row r="918" ht="12.0" customHeight="1">
      <c r="B918" s="183"/>
      <c r="C918" s="183"/>
    </row>
    <row r="919" ht="12.0" customHeight="1">
      <c r="B919" s="183"/>
      <c r="C919" s="183"/>
    </row>
    <row r="920" ht="12.0" customHeight="1">
      <c r="B920" s="183"/>
      <c r="C920" s="183"/>
    </row>
    <row r="921" ht="12.0" customHeight="1">
      <c r="B921" s="183"/>
      <c r="C921" s="183"/>
    </row>
    <row r="922" ht="12.0" customHeight="1">
      <c r="B922" s="183"/>
      <c r="C922" s="183"/>
    </row>
    <row r="923" ht="12.0" customHeight="1">
      <c r="B923" s="183"/>
      <c r="C923" s="183"/>
    </row>
    <row r="924" ht="12.0" customHeight="1">
      <c r="B924" s="183"/>
      <c r="C924" s="183"/>
    </row>
    <row r="925" ht="12.0" customHeight="1">
      <c r="B925" s="183"/>
      <c r="C925" s="183"/>
    </row>
    <row r="926" ht="12.0" customHeight="1">
      <c r="B926" s="183"/>
      <c r="C926" s="183"/>
    </row>
    <row r="927" ht="12.0" customHeight="1">
      <c r="B927" s="183"/>
      <c r="C927" s="183"/>
    </row>
    <row r="928" ht="12.0" customHeight="1">
      <c r="B928" s="183"/>
      <c r="C928" s="183"/>
    </row>
    <row r="929" ht="12.0" customHeight="1">
      <c r="B929" s="183"/>
      <c r="C929" s="183"/>
    </row>
    <row r="930" ht="12.0" customHeight="1">
      <c r="B930" s="183"/>
      <c r="C930" s="183"/>
    </row>
    <row r="931" ht="12.0" customHeight="1">
      <c r="B931" s="183"/>
      <c r="C931" s="183"/>
    </row>
    <row r="932" ht="12.0" customHeight="1">
      <c r="B932" s="183"/>
      <c r="C932" s="183"/>
    </row>
    <row r="933" ht="12.0" customHeight="1">
      <c r="B933" s="183"/>
      <c r="C933" s="183"/>
    </row>
    <row r="934" ht="12.0" customHeight="1">
      <c r="B934" s="183"/>
      <c r="C934" s="183"/>
    </row>
    <row r="935" ht="12.0" customHeight="1">
      <c r="B935" s="183"/>
      <c r="C935" s="183"/>
    </row>
    <row r="936" ht="12.0" customHeight="1">
      <c r="B936" s="183"/>
      <c r="C936" s="183"/>
    </row>
    <row r="937" ht="12.0" customHeight="1">
      <c r="B937" s="183"/>
      <c r="C937" s="183"/>
    </row>
    <row r="938" ht="12.0" customHeight="1">
      <c r="B938" s="183"/>
      <c r="C938" s="183"/>
    </row>
    <row r="939" ht="12.0" customHeight="1">
      <c r="B939" s="183"/>
      <c r="C939" s="183"/>
    </row>
    <row r="940" ht="12.0" customHeight="1">
      <c r="B940" s="183"/>
      <c r="C940" s="183"/>
    </row>
    <row r="941" ht="12.0" customHeight="1">
      <c r="B941" s="183"/>
      <c r="C941" s="183"/>
    </row>
    <row r="942" ht="12.0" customHeight="1">
      <c r="B942" s="183"/>
      <c r="C942" s="183"/>
    </row>
    <row r="943" ht="12.0" customHeight="1">
      <c r="B943" s="183"/>
      <c r="C943" s="183"/>
    </row>
    <row r="944" ht="12.0" customHeight="1">
      <c r="B944" s="183"/>
      <c r="C944" s="183"/>
    </row>
    <row r="945" ht="12.0" customHeight="1">
      <c r="B945" s="183"/>
      <c r="C945" s="183"/>
    </row>
    <row r="946" ht="12.0" customHeight="1">
      <c r="B946" s="183"/>
      <c r="C946" s="183"/>
    </row>
    <row r="947" ht="12.0" customHeight="1">
      <c r="B947" s="183"/>
      <c r="C947" s="183"/>
    </row>
    <row r="948" ht="12.0" customHeight="1">
      <c r="B948" s="183"/>
      <c r="C948" s="183"/>
    </row>
    <row r="949" ht="12.0" customHeight="1">
      <c r="B949" s="183"/>
      <c r="C949" s="183"/>
    </row>
    <row r="950" ht="12.0" customHeight="1">
      <c r="B950" s="183"/>
      <c r="C950" s="183"/>
    </row>
    <row r="951" ht="12.0" customHeight="1">
      <c r="B951" s="183"/>
      <c r="C951" s="183"/>
    </row>
    <row r="952" ht="12.0" customHeight="1">
      <c r="B952" s="183"/>
      <c r="C952" s="183"/>
    </row>
    <row r="953" ht="12.0" customHeight="1">
      <c r="B953" s="183"/>
      <c r="C953" s="183"/>
    </row>
    <row r="954" ht="12.0" customHeight="1">
      <c r="B954" s="183"/>
      <c r="C954" s="183"/>
    </row>
    <row r="955" ht="12.0" customHeight="1">
      <c r="B955" s="183"/>
      <c r="C955" s="183"/>
    </row>
    <row r="956" ht="12.0" customHeight="1">
      <c r="B956" s="183"/>
      <c r="C956" s="183"/>
    </row>
    <row r="957" ht="12.0" customHeight="1">
      <c r="B957" s="183"/>
      <c r="C957" s="183"/>
    </row>
    <row r="958" ht="12.0" customHeight="1">
      <c r="B958" s="183"/>
      <c r="C958" s="183"/>
    </row>
    <row r="959" ht="12.0" customHeight="1">
      <c r="B959" s="183"/>
      <c r="C959" s="183"/>
    </row>
    <row r="960" ht="12.0" customHeight="1">
      <c r="B960" s="183"/>
      <c r="C960" s="183"/>
    </row>
    <row r="961" ht="12.0" customHeight="1">
      <c r="B961" s="183"/>
      <c r="C961" s="183"/>
    </row>
    <row r="962" ht="12.0" customHeight="1">
      <c r="B962" s="183"/>
      <c r="C962" s="183"/>
    </row>
    <row r="963" ht="12.0" customHeight="1">
      <c r="B963" s="183"/>
      <c r="C963" s="183"/>
    </row>
    <row r="964" ht="12.0" customHeight="1">
      <c r="B964" s="183"/>
      <c r="C964" s="183"/>
    </row>
    <row r="965" ht="12.0" customHeight="1">
      <c r="B965" s="183"/>
      <c r="C965" s="183"/>
    </row>
    <row r="966" ht="12.0" customHeight="1">
      <c r="B966" s="183"/>
      <c r="C966" s="183"/>
    </row>
    <row r="967" ht="12.0" customHeight="1">
      <c r="B967" s="183"/>
      <c r="C967" s="183"/>
    </row>
    <row r="968" ht="12.0" customHeight="1">
      <c r="B968" s="183"/>
      <c r="C968" s="183"/>
    </row>
    <row r="969" ht="12.0" customHeight="1">
      <c r="B969" s="183"/>
      <c r="C969" s="183"/>
    </row>
    <row r="970" ht="12.0" customHeight="1">
      <c r="B970" s="183"/>
      <c r="C970" s="183"/>
    </row>
    <row r="971" ht="12.0" customHeight="1">
      <c r="B971" s="183"/>
      <c r="C971" s="183"/>
    </row>
    <row r="972" ht="12.0" customHeight="1">
      <c r="B972" s="183"/>
      <c r="C972" s="183"/>
    </row>
    <row r="973" ht="12.0" customHeight="1">
      <c r="B973" s="183"/>
      <c r="C973" s="183"/>
    </row>
    <row r="974" ht="12.0" customHeight="1">
      <c r="B974" s="183"/>
      <c r="C974" s="183"/>
    </row>
    <row r="975" ht="12.0" customHeight="1">
      <c r="B975" s="183"/>
      <c r="C975" s="183"/>
    </row>
    <row r="976" ht="12.0" customHeight="1">
      <c r="B976" s="183"/>
      <c r="C976" s="183"/>
    </row>
    <row r="977" ht="12.0" customHeight="1">
      <c r="B977" s="183"/>
      <c r="C977" s="183"/>
    </row>
    <row r="978" ht="12.0" customHeight="1">
      <c r="B978" s="183"/>
      <c r="C978" s="183"/>
    </row>
    <row r="979" ht="12.0" customHeight="1">
      <c r="B979" s="183"/>
      <c r="C979" s="183"/>
    </row>
    <row r="980" ht="12.0" customHeight="1">
      <c r="B980" s="183"/>
      <c r="C980" s="183"/>
    </row>
    <row r="981" ht="12.0" customHeight="1">
      <c r="B981" s="183"/>
      <c r="C981" s="183"/>
    </row>
    <row r="982" ht="12.0" customHeight="1">
      <c r="B982" s="183"/>
      <c r="C982" s="183"/>
    </row>
    <row r="983" ht="12.0" customHeight="1">
      <c r="B983" s="183"/>
      <c r="C983" s="183"/>
    </row>
    <row r="984" ht="12.0" customHeight="1">
      <c r="B984" s="183"/>
      <c r="C984" s="183"/>
    </row>
    <row r="985" ht="12.0" customHeight="1">
      <c r="B985" s="183"/>
      <c r="C985" s="183"/>
    </row>
    <row r="986" ht="12.0" customHeight="1">
      <c r="B986" s="183"/>
      <c r="C986" s="183"/>
    </row>
    <row r="987" ht="12.0" customHeight="1">
      <c r="B987" s="183"/>
      <c r="C987" s="183"/>
    </row>
    <row r="988" ht="12.0" customHeight="1">
      <c r="B988" s="183"/>
      <c r="C988" s="183"/>
    </row>
    <row r="989" ht="12.0" customHeight="1">
      <c r="B989" s="183"/>
      <c r="C989" s="183"/>
    </row>
    <row r="990" ht="12.0" customHeight="1">
      <c r="B990" s="183"/>
      <c r="C990" s="183"/>
    </row>
    <row r="991" ht="12.0" customHeight="1">
      <c r="B991" s="183"/>
      <c r="C991" s="183"/>
    </row>
    <row r="992" ht="12.0" customHeight="1">
      <c r="B992" s="183"/>
      <c r="C992" s="183"/>
    </row>
    <row r="993" ht="12.0" customHeight="1">
      <c r="B993" s="183"/>
      <c r="C993" s="183"/>
    </row>
    <row r="994" ht="12.0" customHeight="1">
      <c r="B994" s="183"/>
      <c r="C994" s="183"/>
    </row>
    <row r="995" ht="12.0" customHeight="1">
      <c r="B995" s="183"/>
      <c r="C995" s="183"/>
    </row>
    <row r="996" ht="12.0" customHeight="1">
      <c r="B996" s="183"/>
      <c r="C996" s="183"/>
    </row>
    <row r="997" ht="12.0" customHeight="1">
      <c r="B997" s="183"/>
      <c r="C997" s="183"/>
    </row>
    <row r="998" ht="12.0" customHeight="1">
      <c r="B998" s="183"/>
      <c r="C998" s="183"/>
    </row>
    <row r="999" ht="12.0" customHeight="1">
      <c r="B999" s="183"/>
      <c r="C999" s="183"/>
    </row>
    <row r="1000" ht="12.0" customHeight="1">
      <c r="B1000" s="183"/>
      <c r="C1000" s="183"/>
    </row>
  </sheetData>
  <mergeCells count="16">
    <mergeCell ref="A1:G1"/>
    <mergeCell ref="C2:G2"/>
    <mergeCell ref="C3:G3"/>
    <mergeCell ref="C4:G4"/>
    <mergeCell ref="C10:G10"/>
    <mergeCell ref="C11:G11"/>
    <mergeCell ref="C13:G13"/>
    <mergeCell ref="A33:C33"/>
    <mergeCell ref="A34:G38"/>
    <mergeCell ref="C15:G15"/>
    <mergeCell ref="C17:G17"/>
    <mergeCell ref="C19:G19"/>
    <mergeCell ref="C22:G22"/>
    <mergeCell ref="C24:G24"/>
    <mergeCell ref="C26:G26"/>
    <mergeCell ref="C28:G28"/>
  </mergeCells>
  <printOptions/>
  <pageMargins bottom="0.75" footer="0.0" header="0.0" left="0.590551181102362" right="0.196850393700787" top="0.75"/>
  <pageSetup paperSize="9" orientation="landscape"/>
  <headerFooter>
    <oddFooter>&amp;LZpracováno programem BUILDpower S,  © RTS, a.s.&amp;RStránka &amp;P z </oddFooter>
  </headerFooter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2009-04-08T07:15:50Z</dcterms:created>
  <dc:creator>Aigel Petr (9768)</dc:creator>
</cp:coreProperties>
</file>